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owling\BBF - Final Juniors &amp; Seniors\"/>
    </mc:Choice>
  </mc:AlternateContent>
  <bookViews>
    <workbookView xWindow="0" yWindow="0" windowWidth="20490" windowHeight="7620"/>
  </bookViews>
  <sheets>
    <sheet name="Final1" sheetId="1" r:id="rId1"/>
  </sheets>
  <externalReferences>
    <externalReference r:id="rId2"/>
  </externalReferenc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5" i="1"/>
  <c r="E24" i="1"/>
  <c r="E25" i="1"/>
  <c r="G24" i="1"/>
  <c r="G25" i="1"/>
  <c r="I24" i="1"/>
  <c r="I25" i="1"/>
  <c r="K24" i="1"/>
  <c r="K25" i="1"/>
  <c r="M24" i="1"/>
  <c r="M25" i="1"/>
  <c r="O24" i="1"/>
  <c r="O25" i="1"/>
  <c r="Q24" i="1"/>
  <c r="Q25" i="1"/>
  <c r="S24" i="1"/>
  <c r="S25" i="1"/>
  <c r="U24" i="1"/>
  <c r="U25" i="1"/>
  <c r="Z25" i="1"/>
  <c r="W24" i="1"/>
  <c r="W25" i="1"/>
  <c r="A24" i="1"/>
  <c r="A25" i="1"/>
  <c r="Z24" i="1"/>
  <c r="E2" i="1"/>
  <c r="E3" i="1"/>
  <c r="G2" i="1"/>
  <c r="G3" i="1"/>
  <c r="I2" i="1"/>
  <c r="I3" i="1"/>
  <c r="K2" i="1"/>
  <c r="K3" i="1"/>
  <c r="M2" i="1"/>
  <c r="M3" i="1"/>
  <c r="Q2" i="1"/>
  <c r="Q3" i="1"/>
  <c r="S2" i="1"/>
  <c r="S3" i="1"/>
  <c r="U2" i="1"/>
  <c r="U3" i="1"/>
  <c r="O2" i="1"/>
  <c r="O3" i="1"/>
  <c r="W2" i="1"/>
  <c r="W3" i="1"/>
  <c r="Y2" i="1"/>
  <c r="Y3" i="1"/>
  <c r="Z2" i="1"/>
  <c r="Z3" i="1"/>
  <c r="C4" i="1"/>
  <c r="C5" i="1"/>
  <c r="G4" i="1"/>
  <c r="G5" i="1"/>
  <c r="I4" i="1"/>
  <c r="I5" i="1"/>
  <c r="K4" i="1"/>
  <c r="K5" i="1"/>
  <c r="M4" i="1"/>
  <c r="M5" i="1"/>
  <c r="Q4" i="1"/>
  <c r="Q5" i="1"/>
  <c r="S4" i="1"/>
  <c r="S5" i="1"/>
  <c r="U4" i="1"/>
  <c r="U5" i="1"/>
  <c r="O4" i="1"/>
  <c r="O5" i="1"/>
  <c r="W4" i="1"/>
  <c r="W5" i="1"/>
  <c r="Y4" i="1"/>
  <c r="Y5" i="1"/>
  <c r="Z4" i="1"/>
  <c r="Z5" i="1"/>
  <c r="C6" i="1"/>
  <c r="C7" i="1"/>
  <c r="E6" i="1"/>
  <c r="E7" i="1"/>
  <c r="I6" i="1"/>
  <c r="I7" i="1"/>
  <c r="K6" i="1"/>
  <c r="K7" i="1"/>
  <c r="M6" i="1"/>
  <c r="M7" i="1"/>
  <c r="Q6" i="1"/>
  <c r="Q7" i="1"/>
  <c r="S6" i="1"/>
  <c r="S7" i="1"/>
  <c r="U6" i="1"/>
  <c r="U7" i="1"/>
  <c r="O6" i="1"/>
  <c r="O7" i="1"/>
  <c r="W6" i="1"/>
  <c r="W7" i="1"/>
  <c r="Y6" i="1"/>
  <c r="Y7" i="1"/>
  <c r="Z6" i="1"/>
  <c r="Z7" i="1"/>
  <c r="C8" i="1"/>
  <c r="C9" i="1"/>
  <c r="E8" i="1"/>
  <c r="E9" i="1"/>
  <c r="G8" i="1"/>
  <c r="G9" i="1"/>
  <c r="K8" i="1"/>
  <c r="K9" i="1"/>
  <c r="M8" i="1"/>
  <c r="M9" i="1"/>
  <c r="Q8" i="1"/>
  <c r="Q9" i="1"/>
  <c r="S8" i="1"/>
  <c r="S9" i="1"/>
  <c r="U8" i="1"/>
  <c r="U9" i="1"/>
  <c r="O8" i="1"/>
  <c r="O9" i="1"/>
  <c r="W8" i="1"/>
  <c r="W9" i="1"/>
  <c r="Y8" i="1"/>
  <c r="Y9" i="1"/>
  <c r="Z8" i="1"/>
  <c r="Z9" i="1"/>
  <c r="C10" i="1"/>
  <c r="C11" i="1"/>
  <c r="E10" i="1"/>
  <c r="E11" i="1"/>
  <c r="G10" i="1"/>
  <c r="G11" i="1"/>
  <c r="I10" i="1"/>
  <c r="I11" i="1"/>
  <c r="M10" i="1"/>
  <c r="M11" i="1"/>
  <c r="Q10" i="1"/>
  <c r="Q11" i="1"/>
  <c r="S10" i="1"/>
  <c r="S11" i="1"/>
  <c r="U10" i="1"/>
  <c r="U11" i="1"/>
  <c r="O10" i="1"/>
  <c r="O11" i="1"/>
  <c r="W10" i="1"/>
  <c r="W11" i="1"/>
  <c r="Y10" i="1"/>
  <c r="Y11" i="1"/>
  <c r="Z10" i="1"/>
  <c r="Z11" i="1"/>
  <c r="C12" i="1"/>
  <c r="C13" i="1"/>
  <c r="E12" i="1"/>
  <c r="E13" i="1"/>
  <c r="G12" i="1"/>
  <c r="G13" i="1"/>
  <c r="I12" i="1"/>
  <c r="I13" i="1"/>
  <c r="K12" i="1"/>
  <c r="K13" i="1"/>
  <c r="Q12" i="1"/>
  <c r="Q13" i="1"/>
  <c r="S12" i="1"/>
  <c r="S13" i="1"/>
  <c r="U12" i="1"/>
  <c r="U13" i="1"/>
  <c r="O12" i="1"/>
  <c r="O13" i="1"/>
  <c r="W12" i="1"/>
  <c r="W13" i="1"/>
  <c r="Y12" i="1"/>
  <c r="Y13" i="1"/>
  <c r="Z12" i="1"/>
  <c r="Z13" i="1"/>
  <c r="C14" i="1"/>
  <c r="C15" i="1"/>
  <c r="E14" i="1"/>
  <c r="E15" i="1"/>
  <c r="G14" i="1"/>
  <c r="G15" i="1"/>
  <c r="I14" i="1"/>
  <c r="I15" i="1"/>
  <c r="K14" i="1"/>
  <c r="K15" i="1"/>
  <c r="M14" i="1"/>
  <c r="M15" i="1"/>
  <c r="Q14" i="1"/>
  <c r="Q15" i="1"/>
  <c r="S14" i="1"/>
  <c r="S15" i="1"/>
  <c r="U14" i="1"/>
  <c r="U15" i="1"/>
  <c r="W14" i="1"/>
  <c r="W15" i="1"/>
  <c r="Y14" i="1"/>
  <c r="Y15" i="1"/>
  <c r="Z14" i="1"/>
  <c r="Z15" i="1"/>
  <c r="C16" i="1"/>
  <c r="C17" i="1"/>
  <c r="E16" i="1"/>
  <c r="E17" i="1"/>
  <c r="G16" i="1"/>
  <c r="G17" i="1"/>
  <c r="I16" i="1"/>
  <c r="I17" i="1"/>
  <c r="K16" i="1"/>
  <c r="K17" i="1"/>
  <c r="M16" i="1"/>
  <c r="M17" i="1"/>
  <c r="S16" i="1"/>
  <c r="S17" i="1"/>
  <c r="U16" i="1"/>
  <c r="U17" i="1"/>
  <c r="O16" i="1"/>
  <c r="O17" i="1"/>
  <c r="W16" i="1"/>
  <c r="W17" i="1"/>
  <c r="Y16" i="1"/>
  <c r="Y17" i="1"/>
  <c r="Z16" i="1"/>
  <c r="Z17" i="1"/>
  <c r="C18" i="1"/>
  <c r="C19" i="1"/>
  <c r="E18" i="1"/>
  <c r="E19" i="1"/>
  <c r="G18" i="1"/>
  <c r="G19" i="1"/>
  <c r="I18" i="1"/>
  <c r="I19" i="1"/>
  <c r="K18" i="1"/>
  <c r="K19" i="1"/>
  <c r="M18" i="1"/>
  <c r="M19" i="1"/>
  <c r="Q18" i="1"/>
  <c r="Q19" i="1"/>
  <c r="U18" i="1"/>
  <c r="U19" i="1"/>
  <c r="O18" i="1"/>
  <c r="O19" i="1"/>
  <c r="W18" i="1"/>
  <c r="W19" i="1"/>
  <c r="Y18" i="1"/>
  <c r="Y19" i="1"/>
  <c r="Z18" i="1"/>
  <c r="Z19" i="1"/>
  <c r="C20" i="1"/>
  <c r="C21" i="1"/>
  <c r="E20" i="1"/>
  <c r="E21" i="1"/>
  <c r="G20" i="1"/>
  <c r="G21" i="1"/>
  <c r="I20" i="1"/>
  <c r="I21" i="1"/>
  <c r="K20" i="1"/>
  <c r="K21" i="1"/>
  <c r="M20" i="1"/>
  <c r="M21" i="1"/>
  <c r="Q20" i="1"/>
  <c r="Q21" i="1"/>
  <c r="S20" i="1"/>
  <c r="S21" i="1"/>
  <c r="O20" i="1"/>
  <c r="O21" i="1"/>
  <c r="W20" i="1"/>
  <c r="W21" i="1"/>
  <c r="Y20" i="1"/>
  <c r="Y21" i="1"/>
  <c r="Z20" i="1"/>
  <c r="Z21" i="1"/>
  <c r="C22" i="1"/>
  <c r="C23" i="1"/>
  <c r="E22" i="1"/>
  <c r="E23" i="1"/>
  <c r="G22" i="1"/>
  <c r="G23" i="1"/>
  <c r="I22" i="1"/>
  <c r="I23" i="1"/>
  <c r="K22" i="1"/>
  <c r="K23" i="1"/>
  <c r="M22" i="1"/>
  <c r="M23" i="1"/>
  <c r="Q22" i="1"/>
  <c r="Q23" i="1"/>
  <c r="S22" i="1"/>
  <c r="S23" i="1"/>
  <c r="U22" i="1"/>
  <c r="U23" i="1"/>
  <c r="O22" i="1"/>
  <c r="O23" i="1"/>
  <c r="Y22" i="1"/>
  <c r="Y23" i="1"/>
  <c r="Z22" i="1"/>
  <c r="Z23" i="1"/>
  <c r="AB24" i="1"/>
  <c r="AA24" i="1"/>
  <c r="A22" i="1"/>
  <c r="A23" i="1"/>
  <c r="AB22" i="1"/>
  <c r="AA22" i="1"/>
  <c r="A20" i="1"/>
  <c r="A21" i="1"/>
  <c r="AB20" i="1"/>
  <c r="AA20" i="1"/>
  <c r="A18" i="1"/>
  <c r="A19" i="1"/>
  <c r="AB18" i="1"/>
  <c r="AA18" i="1"/>
  <c r="A16" i="1"/>
  <c r="A17" i="1"/>
  <c r="AB16" i="1"/>
  <c r="AA16" i="1"/>
  <c r="A14" i="1"/>
  <c r="A15" i="1"/>
  <c r="AB14" i="1"/>
  <c r="AA14" i="1"/>
  <c r="A12" i="1"/>
  <c r="A13" i="1"/>
  <c r="AB12" i="1"/>
  <c r="AA12" i="1"/>
  <c r="A10" i="1"/>
  <c r="A11" i="1"/>
  <c r="AB10" i="1"/>
  <c r="AA10" i="1"/>
  <c r="A8" i="1"/>
  <c r="A9" i="1"/>
  <c r="AB8" i="1"/>
  <c r="AA8" i="1"/>
  <c r="A6" i="1"/>
  <c r="A7" i="1"/>
  <c r="AB6" i="1"/>
  <c r="AA6" i="1"/>
  <c r="A4" i="1"/>
  <c r="A5" i="1"/>
  <c r="AB4" i="1"/>
  <c r="AA4" i="1"/>
  <c r="A2" i="1"/>
  <c r="A3" i="1"/>
  <c r="AB2" i="1"/>
  <c r="AA2" i="1"/>
  <c r="X1" i="1"/>
  <c r="V1" i="1"/>
  <c r="T1" i="1"/>
  <c r="R1" i="1"/>
  <c r="P1" i="1"/>
  <c r="N1" i="1"/>
  <c r="L1" i="1"/>
  <c r="J1" i="1"/>
  <c r="H1" i="1"/>
  <c r="F1" i="1"/>
  <c r="D1" i="1"/>
  <c r="B1" i="1"/>
</calcChain>
</file>

<file path=xl/sharedStrings.xml><?xml version="1.0" encoding="utf-8"?>
<sst xmlns="http://schemas.openxmlformats.org/spreadsheetml/2006/main" count="3" uniqueCount="3">
  <si>
    <t>Sum</t>
  </si>
  <si>
    <t>Avg</t>
  </si>
  <si>
    <t>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</si>
</sst>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sz val="8"/>
      <name val="Arial"/>
      <family val="2"/>
      <charset val="204"/>
    </font>
    <font>
      <sz val="8"/>
      <color indexed="22"/>
      <name val="Arial"/>
      <family val="2"/>
      <charset val="204"/>
    </font>
    <font>
      <sz val="8"/>
      <color indexed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lightUp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/>
    <xf numFmtId="0" fontId="1" fillId="2" borderId="4" xfId="0" applyFont="1" applyFill="1" applyBorder="1"/>
    <xf numFmtId="0" fontId="2" fillId="2" borderId="5" xfId="0" applyFont="1" applyFill="1" applyBorder="1"/>
    <xf numFmtId="0" fontId="1" fillId="0" borderId="6" xfId="0" applyFont="1" applyBorder="1"/>
    <xf numFmtId="0" fontId="2" fillId="0" borderId="5" xfId="0" applyFont="1" applyBorder="1"/>
    <xf numFmtId="0" fontId="1" fillId="0" borderId="6" xfId="0" applyFont="1" applyFill="1" applyBorder="1"/>
    <xf numFmtId="0" fontId="2" fillId="0" borderId="5" xfId="0" applyFont="1" applyFill="1" applyBorder="1"/>
    <xf numFmtId="1" fontId="1" fillId="0" borderId="7" xfId="0" applyNumberFormat="1" applyFont="1" applyBorder="1"/>
    <xf numFmtId="2" fontId="1" fillId="0" borderId="8" xfId="0" applyNumberFormat="1" applyFont="1" applyBorder="1"/>
    <xf numFmtId="0" fontId="3" fillId="0" borderId="9" xfId="0" applyFont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0" borderId="12" xfId="0" applyFont="1" applyBorder="1"/>
    <xf numFmtId="0" fontId="1" fillId="0" borderId="11" xfId="0" applyFont="1" applyBorder="1"/>
    <xf numFmtId="1" fontId="2" fillId="0" borderId="13" xfId="0" applyNumberFormat="1" applyFont="1" applyBorder="1"/>
    <xf numFmtId="2" fontId="1" fillId="0" borderId="11" xfId="0" applyNumberFormat="1" applyFont="1" applyBorder="1"/>
    <xf numFmtId="0" fontId="1" fillId="0" borderId="14" xfId="0" applyFont="1" applyBorder="1"/>
    <xf numFmtId="0" fontId="2" fillId="0" borderId="15" xfId="0" applyFont="1" applyBorder="1"/>
    <xf numFmtId="0" fontId="1" fillId="0" borderId="0" xfId="0" applyFont="1" applyBorder="1"/>
    <xf numFmtId="0" fontId="1" fillId="0" borderId="0" xfId="0" applyFont="1" applyFill="1" applyBorder="1"/>
    <xf numFmtId="0" fontId="2" fillId="0" borderId="15" xfId="0" applyFont="1" applyFill="1" applyBorder="1"/>
    <xf numFmtId="0" fontId="1" fillId="0" borderId="14" xfId="0" applyFont="1" applyFill="1" applyBorder="1"/>
  </cellXfs>
  <cellStyles count="1">
    <cellStyle name="Normal" xfId="0" builtinId="0"/>
  </cellStyles>
  <dxfs count="4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r/Desktop/Copy%20of%20Senio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Schedule1"/>
      <sheetName val="Final1"/>
      <sheetName val="Rank1"/>
      <sheetName val="Ladder"/>
      <sheetName val="Site"/>
      <sheetName val="Класиране"/>
    </sheetNames>
    <sheetDataSet>
      <sheetData sheetId="0">
        <row r="2">
          <cell r="A2">
            <v>1</v>
          </cell>
          <cell r="B2" t="str">
            <v>Радка Дангова - 15</v>
          </cell>
        </row>
        <row r="3">
          <cell r="A3">
            <v>2</v>
          </cell>
          <cell r="B3" t="str">
            <v>Станимир Върбев - 3</v>
          </cell>
        </row>
        <row r="4">
          <cell r="A4">
            <v>3</v>
          </cell>
          <cell r="B4" t="str">
            <v>Живко Димитров - 4</v>
          </cell>
        </row>
        <row r="5">
          <cell r="A5">
            <v>4</v>
          </cell>
          <cell r="B5" t="str">
            <v>Радослав Сонев - 0</v>
          </cell>
        </row>
        <row r="6">
          <cell r="A6">
            <v>5</v>
          </cell>
          <cell r="B6" t="str">
            <v>Атанас Атанасов - 5</v>
          </cell>
        </row>
        <row r="7">
          <cell r="A7">
            <v>6</v>
          </cell>
          <cell r="B7" t="str">
            <v>Красимир Георгиев - 5</v>
          </cell>
        </row>
        <row r="8">
          <cell r="A8">
            <v>7</v>
          </cell>
          <cell r="B8" t="str">
            <v>Тодор Личев - 9</v>
          </cell>
        </row>
        <row r="9">
          <cell r="A9">
            <v>8</v>
          </cell>
          <cell r="B9" t="str">
            <v>Валентин Димитров - 3</v>
          </cell>
        </row>
        <row r="10">
          <cell r="A10">
            <v>9</v>
          </cell>
          <cell r="B10" t="str">
            <v>Рудолф Подлипски - 6</v>
          </cell>
        </row>
        <row r="11">
          <cell r="A11">
            <v>10</v>
          </cell>
          <cell r="B11" t="str">
            <v>Добромир Пенчев - 5</v>
          </cell>
        </row>
        <row r="12">
          <cell r="A12">
            <v>11</v>
          </cell>
          <cell r="B12" t="str">
            <v>Пламен Траянов - 7</v>
          </cell>
        </row>
        <row r="13">
          <cell r="A13">
            <v>12</v>
          </cell>
          <cell r="B13" t="str">
            <v>Бранислав Сергиевски - 15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tabSelected="1" zoomScale="90" zoomScaleNormal="90" workbookViewId="0">
      <selection activeCell="X15" sqref="X15"/>
    </sheetView>
  </sheetViews>
  <sheetFormatPr defaultColWidth="8.85546875" defaultRowHeight="11.25" x14ac:dyDescent="0.2"/>
  <cols>
    <col min="1" max="1" width="23.5703125" style="1" customWidth="1"/>
    <col min="2" max="25" width="4" style="1" customWidth="1"/>
    <col min="26" max="26" width="5.7109375" style="1" customWidth="1"/>
    <col min="27" max="27" width="6.7109375" style="1" bestFit="1" customWidth="1"/>
    <col min="28" max="28" width="5.5703125" style="1" customWidth="1"/>
    <col min="29" max="16384" width="8.85546875" style="1"/>
  </cols>
  <sheetData>
    <row r="1" spans="1:28" ht="15" customHeight="1" thickBot="1" x14ac:dyDescent="0.25">
      <c r="B1" s="2" t="str">
        <f>CONCATENATE(LEFT(A2,1),MID(A2,FIND(" ",A2)+1,1))</f>
        <v>РД</v>
      </c>
      <c r="C1" s="3"/>
      <c r="D1" s="2" t="str">
        <f>CONCATENATE(LEFT(A4,1),MID(A4,FIND(" ",A4)+1,1))</f>
        <v>СВ</v>
      </c>
      <c r="E1" s="3"/>
      <c r="F1" s="2" t="str">
        <f>CONCATENATE(LEFT(A6,1),MID(A6,FIND(" ",A6)+1,1))</f>
        <v>ЖД</v>
      </c>
      <c r="G1" s="3"/>
      <c r="H1" s="2" t="str">
        <f>CONCATENATE(LEFT(A8,1),MID(A8,FIND(" ",A8)+1,1))</f>
        <v>РС</v>
      </c>
      <c r="I1" s="3"/>
      <c r="J1" s="2" t="str">
        <f>CONCATENATE(LEFT(A10,1),MID(A10,FIND(" ",A10)+1,1))</f>
        <v>АА</v>
      </c>
      <c r="K1" s="3"/>
      <c r="L1" s="2" t="str">
        <f>CONCATENATE(LEFT(A12,1),MID(A12,FIND(" ",A12)+1,1))</f>
        <v>КГ</v>
      </c>
      <c r="M1" s="3"/>
      <c r="N1" s="2" t="str">
        <f>CONCATENATE(LEFT(A14,1),MID(A14,FIND(" ",A14)+1,1))</f>
        <v>ТЛ</v>
      </c>
      <c r="O1" s="3"/>
      <c r="P1" s="2" t="str">
        <f>CONCATENATE(LEFT(A16,1),MID(A16,FIND(" ",A16)+1,1))</f>
        <v>ВД</v>
      </c>
      <c r="Q1" s="3"/>
      <c r="R1" s="2" t="str">
        <f>CONCATENATE(LEFT(A18,1),MID(A18,FIND(" ",A18)+1,1))</f>
        <v>РП</v>
      </c>
      <c r="S1" s="3"/>
      <c r="T1" s="2" t="str">
        <f>CONCATENATE(LEFT(A20,1),MID(A20,FIND(" ",A20)+1,1))</f>
        <v>ДП</v>
      </c>
      <c r="U1" s="3"/>
      <c r="V1" s="2" t="str">
        <f>CONCATENATE(LEFT(A22,1),MID(A22,FIND(" ",A22)+1,1))</f>
        <v>ПТ</v>
      </c>
      <c r="W1" s="3"/>
      <c r="X1" s="2" t="str">
        <f>CONCATENATE(LEFT(A24,1),MID(A24,FIND(" ",A24)+1,1))</f>
        <v>БС</v>
      </c>
      <c r="Y1" s="3"/>
      <c r="Z1" s="4" t="s">
        <v>0</v>
      </c>
      <c r="AA1" s="4" t="s">
        <v>1</v>
      </c>
      <c r="AB1" s="1" t="s">
        <v>2</v>
      </c>
    </row>
    <row r="2" spans="1:28" ht="15" customHeight="1" x14ac:dyDescent="0.2">
      <c r="A2" s="5" t="str">
        <f>LOOKUP(1,[1]List!A$2:A$17,[1]List!B$2:B$17)</f>
        <v>Радка Дангова - 15</v>
      </c>
      <c r="B2" s="6"/>
      <c r="C2" s="7"/>
      <c r="D2" s="8">
        <v>191</v>
      </c>
      <c r="E2" s="9">
        <f ca="1">OFFSET($B$2,COLUMN(E2)-3,ROW(E2)-2)</f>
        <v>234</v>
      </c>
      <c r="F2" s="8">
        <v>228</v>
      </c>
      <c r="G2" s="9">
        <f ca="1">OFFSET($B$2,COLUMN(G2)-3,ROW(G2)-2)</f>
        <v>212</v>
      </c>
      <c r="H2" s="10">
        <v>166</v>
      </c>
      <c r="I2" s="11">
        <f ca="1">OFFSET($B$2,COLUMN(I2)-3,ROW(I2)-2)</f>
        <v>181</v>
      </c>
      <c r="J2" s="10">
        <v>228</v>
      </c>
      <c r="K2" s="11">
        <f ca="1">OFFSET($B$2,COLUMN(K2)-3,ROW(K2)-2)</f>
        <v>174</v>
      </c>
      <c r="L2" s="10">
        <v>203</v>
      </c>
      <c r="M2" s="11">
        <f ca="1">OFFSET($B$2,COLUMN(M2)-3,ROW(M2)-2)</f>
        <v>145</v>
      </c>
      <c r="N2" s="10">
        <v>207</v>
      </c>
      <c r="O2" s="11">
        <f ca="1">OFFSET($B$2,COLUMN(O2)-3,ROW(O2)-2)</f>
        <v>212</v>
      </c>
      <c r="P2" s="10">
        <v>167</v>
      </c>
      <c r="Q2" s="11">
        <f ca="1">OFFSET($B$2,COLUMN(Q2)-3,ROW(Q2)-2)</f>
        <v>161</v>
      </c>
      <c r="R2" s="10">
        <v>171</v>
      </c>
      <c r="S2" s="11">
        <f ca="1">OFFSET($B$2,COLUMN(S2)-3,ROW(S2)-2)</f>
        <v>147</v>
      </c>
      <c r="T2" s="10">
        <v>186</v>
      </c>
      <c r="U2" s="11">
        <f ca="1">OFFSET($B$2,COLUMN(U2)-3,ROW(U2)-2)</f>
        <v>162</v>
      </c>
      <c r="V2" s="10">
        <v>142</v>
      </c>
      <c r="W2" s="11">
        <f ca="1">OFFSET($B$2,COLUMN(W2)-3,ROW(W2)-2)</f>
        <v>164</v>
      </c>
      <c r="X2" s="10">
        <v>177</v>
      </c>
      <c r="Y2" s="11">
        <f ca="1">OFFSET($B$2,COLUMN(Y2)-3,ROW(Y2)-2)</f>
        <v>208</v>
      </c>
      <c r="Z2" s="12">
        <f ca="1">SUM(B2,D2,F2,H2,J2,L2,P2,R2,T2,N2,V2,X2)+SUM(C3,E3,G3,I3,K3,M3,Q3,S3,U3,O3,W3,Y3)+0.000001</f>
        <v>2211.0000009999999</v>
      </c>
      <c r="AA2" s="13">
        <f>SUM(B2,D2,F2,H2,J2,L2,P2,R2,T2,N2,V2,X2)/COUNT(B2,D2,F2,H2,J2,L2,P2,R2,T2,N2,V2,X2)</f>
        <v>187.81818181818181</v>
      </c>
      <c r="AB2" s="1">
        <f ca="1">RANK(Z2,Z$2:Z$25)</f>
        <v>5</v>
      </c>
    </row>
    <row r="3" spans="1:28" ht="15" customHeight="1" thickBot="1" x14ac:dyDescent="0.25">
      <c r="A3" s="14" t="str">
        <f>A2&amp;"_"</f>
        <v>Радка Дангова - 15_</v>
      </c>
      <c r="B3" s="15"/>
      <c r="C3" s="16"/>
      <c r="D3" s="17"/>
      <c r="E3" s="18">
        <f ca="1">IF(D2&gt;E2,20,IF(D2&lt;E2,0,IF(D2=0,0,10)))+IF(D2&gt;=190,5,0)+IF(D2&gt;=230,5,0)</f>
        <v>5</v>
      </c>
      <c r="F3" s="17"/>
      <c r="G3" s="18">
        <f t="shared" ref="G3" ca="1" si="0">IF(F2&gt;G2,20,IF(F2&lt;G2,0,IF(F2=0,0,10)))+IF(F2&gt;=190,5,0)+IF(F2&gt;=230,5,0)</f>
        <v>25</v>
      </c>
      <c r="H3" s="17"/>
      <c r="I3" s="18">
        <f t="shared" ref="I3" ca="1" si="1">IF(H2&gt;I2,20,IF(H2&lt;I2,0,IF(H2=0,0,10)))+IF(H2&gt;=190,5,0)+IF(H2&gt;=230,5,0)</f>
        <v>0</v>
      </c>
      <c r="J3" s="17"/>
      <c r="K3" s="18">
        <f t="shared" ref="K3" ca="1" si="2">IF(J2&gt;K2,20,IF(J2&lt;K2,0,IF(J2=0,0,10)))+IF(J2&gt;=190,5,0)+IF(J2&gt;=230,5,0)</f>
        <v>25</v>
      </c>
      <c r="L3" s="17"/>
      <c r="M3" s="18">
        <f t="shared" ref="M3" ca="1" si="3">IF(L2&gt;M2,20,IF(L2&lt;M2,0,IF(L2=0,0,10)))+IF(L2&gt;=190,5,0)+IF(L2&gt;=230,5,0)</f>
        <v>25</v>
      </c>
      <c r="N3" s="17"/>
      <c r="O3" s="18">
        <f t="shared" ref="O3" ca="1" si="4">IF(N2&gt;O2,20,IF(N2&lt;O2,0,IF(N2=0,0,10)))+IF(N2&gt;=190,5,0)+IF(N2&gt;=230,5,0)</f>
        <v>5</v>
      </c>
      <c r="P3" s="17"/>
      <c r="Q3" s="18">
        <f t="shared" ref="Q3" ca="1" si="5">IF(P2&gt;Q2,20,IF(P2&lt;Q2,0,IF(P2=0,0,10)))+IF(P2&gt;=190,5,0)+IF(P2&gt;=230,5,0)</f>
        <v>20</v>
      </c>
      <c r="R3" s="17"/>
      <c r="S3" s="18">
        <f t="shared" ref="S3" ca="1" si="6">IF(R2&gt;S2,20,IF(R2&lt;S2,0,IF(R2=0,0,10)))+IF(R2&gt;=190,5,0)+IF(R2&gt;=230,5,0)</f>
        <v>20</v>
      </c>
      <c r="T3" s="17"/>
      <c r="U3" s="18">
        <f t="shared" ref="U3" ca="1" si="7">IF(T2&gt;U2,20,IF(T2&lt;U2,0,IF(T2=0,0,10)))+IF(T2&gt;=190,5,0)+IF(T2&gt;=230,5,0)</f>
        <v>20</v>
      </c>
      <c r="V3" s="17"/>
      <c r="W3" s="18">
        <f t="shared" ref="W3" ca="1" si="8">IF(V2&gt;W2,20,IF(V2&lt;W2,0,IF(V2=0,0,10)))+IF(V2&gt;=190,5,0)+IF(V2&gt;=230,5,0)</f>
        <v>0</v>
      </c>
      <c r="X3" s="17"/>
      <c r="Y3" s="18">
        <f t="shared" ref="Y3" ca="1" si="9">IF(X2&gt;Y2,20,IF(X2&lt;Y2,0,IF(X2=0,0,10)))+IF(X2&gt;=190,5,0)+IF(X2&gt;=230,5,0)</f>
        <v>0</v>
      </c>
      <c r="Z3" s="19">
        <f ca="1">SUM(B3:U3)</f>
        <v>145</v>
      </c>
      <c r="AA3" s="20"/>
    </row>
    <row r="4" spans="1:28" ht="15" customHeight="1" x14ac:dyDescent="0.2">
      <c r="A4" s="5" t="str">
        <f>LOOKUP(2,[1]List!A$2:A$17,[1]List!B$2:B$17)</f>
        <v>Станимир Върбев - 3</v>
      </c>
      <c r="B4" s="21">
        <v>234</v>
      </c>
      <c r="C4" s="22">
        <f ca="1">OFFSET($B$2,COLUMN(C4)-3,ROW(C4)-2)</f>
        <v>191</v>
      </c>
      <c r="D4" s="6"/>
      <c r="E4" s="7"/>
      <c r="F4" s="23">
        <v>209</v>
      </c>
      <c r="G4" s="22">
        <f ca="1">OFFSET($B$2,COLUMN(G4)-3,ROW(G4)-2)</f>
        <v>197</v>
      </c>
      <c r="H4" s="24">
        <v>191</v>
      </c>
      <c r="I4" s="25">
        <f ca="1">OFFSET($B$2,COLUMN(I4)-3,ROW(I4)-2)</f>
        <v>183</v>
      </c>
      <c r="J4" s="24">
        <v>147</v>
      </c>
      <c r="K4" s="25">
        <f ca="1">OFFSET($B$2,COLUMN(K4)-3,ROW(K4)-2)</f>
        <v>182</v>
      </c>
      <c r="L4" s="24">
        <v>189</v>
      </c>
      <c r="M4" s="25">
        <f ca="1">OFFSET($B$2,COLUMN(M4)-3,ROW(M4)-2)</f>
        <v>164</v>
      </c>
      <c r="N4" s="24">
        <v>194</v>
      </c>
      <c r="O4" s="25">
        <f ca="1">OFFSET($B$2,COLUMN(O4)-3,ROW(O4)-2)</f>
        <v>286</v>
      </c>
      <c r="P4" s="24">
        <v>174</v>
      </c>
      <c r="Q4" s="25">
        <f ca="1">OFFSET($B$2,COLUMN(Q4)-3,ROW(Q4)-2)</f>
        <v>125</v>
      </c>
      <c r="R4" s="24">
        <v>168</v>
      </c>
      <c r="S4" s="25">
        <f ca="1">OFFSET($B$2,COLUMN(S4)-3,ROW(S4)-2)</f>
        <v>203</v>
      </c>
      <c r="T4" s="24">
        <v>146</v>
      </c>
      <c r="U4" s="25">
        <f ca="1">OFFSET($B$2,COLUMN(U4)-3,ROW(U4)-2)</f>
        <v>155</v>
      </c>
      <c r="V4" s="24">
        <v>170</v>
      </c>
      <c r="W4" s="25">
        <f ca="1">OFFSET($B$2,COLUMN(W4)-3,ROW(W4)-2)</f>
        <v>207</v>
      </c>
      <c r="X4" s="24">
        <v>162</v>
      </c>
      <c r="Y4" s="25">
        <f ca="1">OFFSET($B$2,COLUMN(Y4)-3,ROW(Y4)-2)</f>
        <v>146</v>
      </c>
      <c r="Z4" s="12">
        <f ca="1">SUM(B4,D4,F4,H4,J4,L4,P4,R4,T4,N4,V4,X4)+SUM(C5,E5,G5,I5,K5,M5,Q5,S5,U5,O5,W5,Y5)+0.000002</f>
        <v>2129.0000020000002</v>
      </c>
      <c r="AA4" s="13">
        <f t="shared" ref="AA4" si="10">SUM(B4,D4,F4,H4,J4,L4,P4,R4,T4,N4,V4,X4)/COUNT(B4,D4,F4,H4,J4,L4,P4,R4,T4,N4,V4,X4)</f>
        <v>180.36363636363637</v>
      </c>
      <c r="AB4" s="1">
        <f ca="1">RANK(Z4,Z$2:Z$25)</f>
        <v>7</v>
      </c>
    </row>
    <row r="5" spans="1:28" ht="15" customHeight="1" thickBot="1" x14ac:dyDescent="0.25">
      <c r="A5" s="14" t="str">
        <f t="shared" ref="A5" si="11">A4&amp;"_"</f>
        <v>Станимир Върбев - 3_</v>
      </c>
      <c r="B5" s="17"/>
      <c r="C5" s="18">
        <f t="shared" ref="C5" ca="1" si="12">IF(B4&gt;C4,20,IF(B4&lt;C4,0,IF(B4=0,0,10)))+IF(B4&gt;=190,5,0)+IF(B4&gt;=230,5,0)</f>
        <v>30</v>
      </c>
      <c r="D5" s="15"/>
      <c r="E5" s="16"/>
      <c r="F5" s="17"/>
      <c r="G5" s="18">
        <f t="shared" ref="G5" ca="1" si="13">IF(F4&gt;G4,20,IF(F4&lt;G4,0,IF(F4=0,0,10)))+IF(F4&gt;=190,5,0)+IF(F4&gt;=230,5,0)</f>
        <v>25</v>
      </c>
      <c r="H5" s="17"/>
      <c r="I5" s="18">
        <f t="shared" ref="I5" ca="1" si="14">IF(H4&gt;I4,20,IF(H4&lt;I4,0,IF(H4=0,0,10)))+IF(H4&gt;=190,5,0)+IF(H4&gt;=230,5,0)</f>
        <v>25</v>
      </c>
      <c r="J5" s="17"/>
      <c r="K5" s="18">
        <f t="shared" ref="K5" ca="1" si="15">IF(J4&gt;K4,20,IF(J4&lt;K4,0,IF(J4=0,0,10)))+IF(J4&gt;=190,5,0)+IF(J4&gt;=230,5,0)</f>
        <v>0</v>
      </c>
      <c r="L5" s="17"/>
      <c r="M5" s="18">
        <f t="shared" ref="M5" ca="1" si="16">IF(L4&gt;M4,20,IF(L4&lt;M4,0,IF(L4=0,0,10)))+IF(L4&gt;=190,5,0)+IF(L4&gt;=230,5,0)</f>
        <v>20</v>
      </c>
      <c r="N5" s="17"/>
      <c r="O5" s="18">
        <f t="shared" ref="O5" ca="1" si="17">IF(N4&gt;O4,20,IF(N4&lt;O4,0,IF(N4=0,0,10)))+IF(N4&gt;=190,5,0)+IF(N4&gt;=230,5,0)</f>
        <v>5</v>
      </c>
      <c r="P5" s="17"/>
      <c r="Q5" s="18">
        <f t="shared" ref="Q5" ca="1" si="18">IF(P4&gt;Q4,20,IF(P4&lt;Q4,0,IF(P4=0,0,10)))+IF(P4&gt;=190,5,0)+IF(P4&gt;=230,5,0)</f>
        <v>20</v>
      </c>
      <c r="R5" s="17"/>
      <c r="S5" s="18">
        <f t="shared" ref="S5" ca="1" si="19">IF(R4&gt;S4,20,IF(R4&lt;S4,0,IF(R4=0,0,10)))+IF(R4&gt;=190,5,0)+IF(R4&gt;=230,5,0)</f>
        <v>0</v>
      </c>
      <c r="T5" s="17"/>
      <c r="U5" s="18">
        <f t="shared" ref="U5" ca="1" si="20">IF(T4&gt;U4,20,IF(T4&lt;U4,0,IF(T4=0,0,10)))+IF(T4&gt;=190,5,0)+IF(T4&gt;=230,5,0)</f>
        <v>0</v>
      </c>
      <c r="V5" s="17"/>
      <c r="W5" s="18">
        <f t="shared" ref="W5" ca="1" si="21">IF(V4&gt;W4,20,IF(V4&lt;W4,0,IF(V4=0,0,10)))+IF(V4&gt;=190,5,0)+IF(V4&gt;=230,5,0)</f>
        <v>0</v>
      </c>
      <c r="X5" s="17"/>
      <c r="Y5" s="18">
        <f t="shared" ref="Y5" ca="1" si="22">IF(X4&gt;Y4,20,IF(X4&lt;Y4,0,IF(X4=0,0,10)))+IF(X4&gt;=190,5,0)+IF(X4&gt;=230,5,0)</f>
        <v>20</v>
      </c>
      <c r="Z5" s="19">
        <f t="shared" ref="Z5" ca="1" si="23">SUM(B5:U5)</f>
        <v>125</v>
      </c>
      <c r="AA5" s="20"/>
    </row>
    <row r="6" spans="1:28" ht="15" customHeight="1" x14ac:dyDescent="0.2">
      <c r="A6" s="5" t="str">
        <f>LOOKUP(3,[1]List!A$2:A$17,[1]List!B$2:B$17)</f>
        <v>Живко Димитров - 4</v>
      </c>
      <c r="B6" s="21">
        <v>212</v>
      </c>
      <c r="C6" s="22">
        <f ca="1">OFFSET($B$2,COLUMN(C6)-3,ROW(C6)-2)</f>
        <v>228</v>
      </c>
      <c r="D6" s="23">
        <v>197</v>
      </c>
      <c r="E6" s="22">
        <f ca="1">OFFSET($B$2,COLUMN(E6)-3,ROW(E6)-2)</f>
        <v>209</v>
      </c>
      <c r="F6" s="6"/>
      <c r="G6" s="7"/>
      <c r="H6" s="24">
        <v>189</v>
      </c>
      <c r="I6" s="25">
        <f ca="1">OFFSET($B$2,COLUMN(I6)-3,ROW(I6)-2)</f>
        <v>163</v>
      </c>
      <c r="J6" s="24">
        <v>205</v>
      </c>
      <c r="K6" s="25">
        <f ca="1">OFFSET($B$2,COLUMN(K6)-3,ROW(K6)-2)</f>
        <v>182</v>
      </c>
      <c r="L6" s="24">
        <v>163</v>
      </c>
      <c r="M6" s="25">
        <f ca="1">OFFSET($B$2,COLUMN(M6)-3,ROW(M6)-2)</f>
        <v>166</v>
      </c>
      <c r="N6" s="24">
        <v>186</v>
      </c>
      <c r="O6" s="25">
        <f ca="1">OFFSET($B$2,COLUMN(O6)-3,ROW(O6)-2)</f>
        <v>309</v>
      </c>
      <c r="P6" s="24">
        <v>200</v>
      </c>
      <c r="Q6" s="25">
        <f ca="1">OFFSET($B$2,COLUMN(Q6)-3,ROW(Q6)-2)</f>
        <v>153</v>
      </c>
      <c r="R6" s="24">
        <v>151</v>
      </c>
      <c r="S6" s="25">
        <f ca="1">OFFSET($B$2,COLUMN(S6)-3,ROW(S6)-2)</f>
        <v>197</v>
      </c>
      <c r="T6" s="24">
        <v>160</v>
      </c>
      <c r="U6" s="25">
        <f ca="1">OFFSET($B$2,COLUMN(U6)-3,ROW(U6)-2)</f>
        <v>183</v>
      </c>
      <c r="V6" s="24">
        <v>154</v>
      </c>
      <c r="W6" s="25">
        <f ca="1">OFFSET($B$2,COLUMN(W6)-3,ROW(W6)-2)</f>
        <v>155</v>
      </c>
      <c r="X6" s="24">
        <v>215</v>
      </c>
      <c r="Y6" s="25">
        <f ca="1">OFFSET($B$2,COLUMN(Y6)-3,ROW(Y6)-2)</f>
        <v>211</v>
      </c>
      <c r="Z6" s="12">
        <f ca="1">SUM(B6,D6,F6,H6,J6,L6,P6,R6,T6,N6,V6,X6)+SUM(C7,E7,G7,I7,K7,M7,Q7,S7,U7,O7,W7,Y7)+0.000003</f>
        <v>2137.0000030000001</v>
      </c>
      <c r="AA6" s="13">
        <f t="shared" ref="AA6" si="24">SUM(B6,D6,F6,H6,J6,L6,P6,R6,T6,N6,V6,X6)/COUNT(B6,D6,F6,H6,J6,L6,P6,R6,T6,N6,V6,X6)</f>
        <v>184.72727272727272</v>
      </c>
      <c r="AB6" s="1">
        <f ca="1">RANK(Z6,Z$2:Z$25)</f>
        <v>6</v>
      </c>
    </row>
    <row r="7" spans="1:28" ht="15" customHeight="1" thickBot="1" x14ac:dyDescent="0.25">
      <c r="A7" s="14" t="str">
        <f t="shared" ref="A7" si="25">A6&amp;"_"</f>
        <v>Живко Димитров - 4_</v>
      </c>
      <c r="B7" s="17"/>
      <c r="C7" s="18">
        <f t="shared" ref="C7" ca="1" si="26">IF(B6&gt;C6,20,IF(B6&lt;C6,0,IF(B6=0,0,10)))+IF(B6&gt;=190,5,0)+IF(B6&gt;=230,5,0)</f>
        <v>5</v>
      </c>
      <c r="D7" s="17"/>
      <c r="E7" s="18">
        <f t="shared" ref="E7" ca="1" si="27">IF(D6&gt;E6,20,IF(D6&lt;E6,0,IF(D6=0,0,10)))+IF(D6&gt;=190,5,0)+IF(D6&gt;=230,5,0)</f>
        <v>5</v>
      </c>
      <c r="F7" s="15"/>
      <c r="G7" s="16"/>
      <c r="H7" s="17"/>
      <c r="I7" s="18">
        <f t="shared" ref="I7" ca="1" si="28">IF(H6&gt;I6,20,IF(H6&lt;I6,0,IF(H6=0,0,10)))+IF(H6&gt;=190,5,0)+IF(H6&gt;=230,5,0)</f>
        <v>20</v>
      </c>
      <c r="J7" s="17"/>
      <c r="K7" s="18">
        <f t="shared" ref="K7" ca="1" si="29">IF(J6&gt;K6,20,IF(J6&lt;K6,0,IF(J6=0,0,10)))+IF(J6&gt;=190,5,0)+IF(J6&gt;=230,5,0)</f>
        <v>25</v>
      </c>
      <c r="L7" s="17"/>
      <c r="M7" s="18">
        <f t="shared" ref="M7" ca="1" si="30">IF(L6&gt;M6,20,IF(L6&lt;M6,0,IF(L6=0,0,10)))+IF(L6&gt;=190,5,0)+IF(L6&gt;=230,5,0)</f>
        <v>0</v>
      </c>
      <c r="N7" s="17"/>
      <c r="O7" s="18">
        <f t="shared" ref="O7" ca="1" si="31">IF(N6&gt;O6,20,IF(N6&lt;O6,0,IF(N6=0,0,10)))+IF(N6&gt;=190,5,0)+IF(N6&gt;=230,5,0)</f>
        <v>0</v>
      </c>
      <c r="P7" s="17"/>
      <c r="Q7" s="18">
        <f t="shared" ref="Q7" ca="1" si="32">IF(P6&gt;Q6,20,IF(P6&lt;Q6,0,IF(P6=0,0,10)))+IF(P6&gt;=190,5,0)+IF(P6&gt;=230,5,0)</f>
        <v>25</v>
      </c>
      <c r="R7" s="17"/>
      <c r="S7" s="18">
        <f t="shared" ref="S7" ca="1" si="33">IF(R6&gt;S6,20,IF(R6&lt;S6,0,IF(R6=0,0,10)))+IF(R6&gt;=190,5,0)+IF(R6&gt;=230,5,0)</f>
        <v>0</v>
      </c>
      <c r="T7" s="17"/>
      <c r="U7" s="18">
        <f t="shared" ref="U7" ca="1" si="34">IF(T6&gt;U6,20,IF(T6&lt;U6,0,IF(T6=0,0,10)))+IF(T6&gt;=190,5,0)+IF(T6&gt;=230,5,0)</f>
        <v>0</v>
      </c>
      <c r="V7" s="17"/>
      <c r="W7" s="18">
        <f t="shared" ref="W7" ca="1" si="35">IF(V6&gt;W6,20,IF(V6&lt;W6,0,IF(V6=0,0,10)))+IF(V6&gt;=190,5,0)+IF(V6&gt;=230,5,0)</f>
        <v>0</v>
      </c>
      <c r="X7" s="17"/>
      <c r="Y7" s="18">
        <f t="shared" ref="Y7" ca="1" si="36">IF(X6&gt;Y6,20,IF(X6&lt;Y6,0,IF(X6=0,0,10)))+IF(X6&gt;=190,5,0)+IF(X6&gt;=230,5,0)</f>
        <v>25</v>
      </c>
      <c r="Z7" s="19">
        <f t="shared" ref="Z7" ca="1" si="37">SUM(B7:U7)</f>
        <v>80</v>
      </c>
      <c r="AA7" s="20"/>
    </row>
    <row r="8" spans="1:28" ht="15" customHeight="1" x14ac:dyDescent="0.2">
      <c r="A8" s="5" t="str">
        <f>LOOKUP(4,[1]List!A$2:A$17,[1]List!B$2:B$17)</f>
        <v>Радослав Сонев - 0</v>
      </c>
      <c r="B8" s="26">
        <v>181</v>
      </c>
      <c r="C8" s="25">
        <f ca="1">OFFSET($B$2,COLUMN(C8)-3,ROW(C8)-2)</f>
        <v>166</v>
      </c>
      <c r="D8" s="24">
        <v>183</v>
      </c>
      <c r="E8" s="25">
        <f ca="1">OFFSET($B$2,COLUMN(E8)-3,ROW(E8)-2)</f>
        <v>191</v>
      </c>
      <c r="F8" s="24">
        <v>163</v>
      </c>
      <c r="G8" s="25">
        <f ca="1">OFFSET($B$2,COLUMN(G8)-3,ROW(G8)-2)</f>
        <v>189</v>
      </c>
      <c r="H8" s="6"/>
      <c r="I8" s="7"/>
      <c r="J8" s="24">
        <v>152</v>
      </c>
      <c r="K8" s="25">
        <f ca="1">OFFSET($B$2,COLUMN(K8)-3,ROW(K8)-2)</f>
        <v>174</v>
      </c>
      <c r="L8" s="24">
        <v>142</v>
      </c>
      <c r="M8" s="25">
        <f ca="1">OFFSET($B$2,COLUMN(M8)-3,ROW(M8)-2)</f>
        <v>161</v>
      </c>
      <c r="N8" s="24">
        <v>115</v>
      </c>
      <c r="O8" s="25">
        <f ca="1">OFFSET($B$2,COLUMN(O8)-3,ROW(O8)-2)</f>
        <v>216</v>
      </c>
      <c r="P8" s="24">
        <v>140</v>
      </c>
      <c r="Q8" s="25">
        <f ca="1">OFFSET($B$2,COLUMN(Q8)-3,ROW(Q8)-2)</f>
        <v>169</v>
      </c>
      <c r="R8" s="24">
        <v>142</v>
      </c>
      <c r="S8" s="25">
        <f ca="1">OFFSET($B$2,COLUMN(S8)-3,ROW(S8)-2)</f>
        <v>207</v>
      </c>
      <c r="T8" s="24">
        <v>140</v>
      </c>
      <c r="U8" s="25">
        <f ca="1">OFFSET($B$2,COLUMN(U8)-3,ROW(U8)-2)</f>
        <v>181</v>
      </c>
      <c r="V8" s="24">
        <v>142</v>
      </c>
      <c r="W8" s="25">
        <f ca="1">OFFSET($B$2,COLUMN(W8)-3,ROW(W8)-2)</f>
        <v>179</v>
      </c>
      <c r="X8" s="24">
        <v>164</v>
      </c>
      <c r="Y8" s="25">
        <f ca="1">OFFSET($B$2,COLUMN(Y8)-3,ROW(Y8)-2)</f>
        <v>184</v>
      </c>
      <c r="Z8" s="12">
        <f ca="1">SUM(B8,D8,F8,H8,J8,L8,P8,R8,T8,N8,V8,X8)+SUM(C9,E9,G9,I9,K9,M9,Q9,S9,U9,O9,W9,Y9)+0.000004</f>
        <v>1684.000004</v>
      </c>
      <c r="AA8" s="13">
        <f t="shared" ref="AA8" si="38">SUM(B8,D8,F8,H8,J8,L8,P8,R8,T8,N8,V8,X8)/COUNT(B8,D8,F8,H8,J8,L8,P8,R8,T8,N8,V8,X8)</f>
        <v>151.27272727272728</v>
      </c>
      <c r="AB8" s="1">
        <f ca="1">RANK(Z8,Z$2:Z$25)</f>
        <v>12</v>
      </c>
    </row>
    <row r="9" spans="1:28" ht="15" customHeight="1" thickBot="1" x14ac:dyDescent="0.25">
      <c r="A9" s="14" t="str">
        <f t="shared" ref="A9" si="39">A8&amp;"_"</f>
        <v>Радослав Сонев - 0_</v>
      </c>
      <c r="B9" s="17"/>
      <c r="C9" s="18">
        <f t="shared" ref="C9" ca="1" si="40">IF(B8&gt;C8,20,IF(B8&lt;C8,0,IF(B8=0,0,10)))+IF(B8&gt;=190,5,0)+IF(B8&gt;=230,5,0)</f>
        <v>20</v>
      </c>
      <c r="D9" s="17"/>
      <c r="E9" s="18">
        <f t="shared" ref="E9" ca="1" si="41">IF(D8&gt;E8,20,IF(D8&lt;E8,0,IF(D8=0,0,10)))+IF(D8&gt;=190,5,0)+IF(D8&gt;=230,5,0)</f>
        <v>0</v>
      </c>
      <c r="F9" s="17"/>
      <c r="G9" s="18">
        <f t="shared" ref="G9" ca="1" si="42">IF(F8&gt;G8,20,IF(F8&lt;G8,0,IF(F8=0,0,10)))+IF(F8&gt;=190,5,0)+IF(F8&gt;=230,5,0)</f>
        <v>0</v>
      </c>
      <c r="H9" s="15"/>
      <c r="I9" s="16"/>
      <c r="J9" s="17"/>
      <c r="K9" s="18">
        <f t="shared" ref="K9" ca="1" si="43">IF(J8&gt;K8,20,IF(J8&lt;K8,0,IF(J8=0,0,10)))+IF(J8&gt;=190,5,0)+IF(J8&gt;=230,5,0)</f>
        <v>0</v>
      </c>
      <c r="L9" s="17"/>
      <c r="M9" s="18">
        <f t="shared" ref="M9" ca="1" si="44">IF(L8&gt;M8,20,IF(L8&lt;M8,0,IF(L8=0,0,10)))+IF(L8&gt;=190,5,0)+IF(L8&gt;=230,5,0)</f>
        <v>0</v>
      </c>
      <c r="N9" s="17"/>
      <c r="O9" s="18">
        <f t="shared" ref="O9" ca="1" si="45">IF(N8&gt;O8,20,IF(N8&lt;O8,0,IF(N8=0,0,10)))+IF(N8&gt;=190,5,0)+IF(N8&gt;=230,5,0)</f>
        <v>0</v>
      </c>
      <c r="P9" s="17"/>
      <c r="Q9" s="18">
        <f t="shared" ref="Q9" ca="1" si="46">IF(P8&gt;Q8,20,IF(P8&lt;Q8,0,IF(P8=0,0,10)))+IF(P8&gt;=190,5,0)+IF(P8&gt;=230,5,0)</f>
        <v>0</v>
      </c>
      <c r="R9" s="17"/>
      <c r="S9" s="18">
        <f t="shared" ref="S9" ca="1" si="47">IF(R8&gt;S8,20,IF(R8&lt;S8,0,IF(R8=0,0,10)))+IF(R8&gt;=190,5,0)+IF(R8&gt;=230,5,0)</f>
        <v>0</v>
      </c>
      <c r="T9" s="17"/>
      <c r="U9" s="18">
        <f t="shared" ref="U9" ca="1" si="48">IF(T8&gt;U8,20,IF(T8&lt;U8,0,IF(T8=0,0,10)))+IF(T8&gt;=190,5,0)+IF(T8&gt;=230,5,0)</f>
        <v>0</v>
      </c>
      <c r="V9" s="17"/>
      <c r="W9" s="18">
        <f t="shared" ref="W9" ca="1" si="49">IF(V8&gt;W8,20,IF(V8&lt;W8,0,IF(V8=0,0,10)))+IF(V8&gt;=190,5,0)+IF(V8&gt;=230,5,0)</f>
        <v>0</v>
      </c>
      <c r="X9" s="17"/>
      <c r="Y9" s="18">
        <f t="shared" ref="Y9" ca="1" si="50">IF(X8&gt;Y8,20,IF(X8&lt;Y8,0,IF(X8=0,0,10)))+IF(X8&gt;=190,5,0)+IF(X8&gt;=230,5,0)</f>
        <v>0</v>
      </c>
      <c r="Z9" s="19">
        <f t="shared" ref="Z9" ca="1" si="51">SUM(B9:U9)</f>
        <v>20</v>
      </c>
      <c r="AA9" s="20"/>
    </row>
    <row r="10" spans="1:28" ht="15" customHeight="1" x14ac:dyDescent="0.2">
      <c r="A10" s="5" t="str">
        <f>LOOKUP(5,[1]List!A$2:A$17,[1]List!B$2:B$17)</f>
        <v>Атанас Атанасов - 5</v>
      </c>
      <c r="B10" s="26">
        <v>174</v>
      </c>
      <c r="C10" s="25">
        <f ca="1">OFFSET($B$2,COLUMN(C10)-3,ROW(C10)-2)</f>
        <v>228</v>
      </c>
      <c r="D10" s="24">
        <v>182</v>
      </c>
      <c r="E10" s="25">
        <f ca="1">OFFSET($B$2,COLUMN(E10)-3,ROW(E10)-2)</f>
        <v>147</v>
      </c>
      <c r="F10" s="24">
        <v>182</v>
      </c>
      <c r="G10" s="25">
        <f ca="1">OFFSET($B$2,COLUMN(G10)-3,ROW(G10)-2)</f>
        <v>205</v>
      </c>
      <c r="H10" s="24">
        <v>174</v>
      </c>
      <c r="I10" s="25">
        <f ca="1">OFFSET($B$2,COLUMN(I10)-3,ROW(I10)-2)</f>
        <v>152</v>
      </c>
      <c r="J10" s="6"/>
      <c r="K10" s="7"/>
      <c r="L10" s="24">
        <v>170</v>
      </c>
      <c r="M10" s="25">
        <f ca="1">OFFSET($B$2,COLUMN(M10)-3,ROW(M10)-2)</f>
        <v>135</v>
      </c>
      <c r="N10" s="24">
        <v>206</v>
      </c>
      <c r="O10" s="25">
        <f ca="1">OFFSET($B$2,COLUMN(O10)-3,ROW(O10)-2)</f>
        <v>286</v>
      </c>
      <c r="P10" s="24">
        <v>197</v>
      </c>
      <c r="Q10" s="25">
        <f ca="1">OFFSET($B$2,COLUMN(Q10)-3,ROW(Q10)-2)</f>
        <v>195</v>
      </c>
      <c r="R10" s="24">
        <v>166</v>
      </c>
      <c r="S10" s="25">
        <f ca="1">OFFSET($B$2,COLUMN(S10)-3,ROW(S10)-2)</f>
        <v>168</v>
      </c>
      <c r="T10" s="24">
        <v>153</v>
      </c>
      <c r="U10" s="25">
        <f ca="1">OFFSET($B$2,COLUMN(U10)-3,ROW(U10)-2)</f>
        <v>170</v>
      </c>
      <c r="V10" s="24">
        <v>181</v>
      </c>
      <c r="W10" s="25">
        <f ca="1">OFFSET($B$2,COLUMN(W10)-3,ROW(W10)-2)</f>
        <v>172</v>
      </c>
      <c r="X10" s="24">
        <v>169</v>
      </c>
      <c r="Y10" s="25">
        <f ca="1">OFFSET($B$2,COLUMN(Y10)-3,ROW(Y10)-2)</f>
        <v>185</v>
      </c>
      <c r="Z10" s="12">
        <f ca="1">SUM(B10,D10,F10,H10,J10,L10,P10,R10,T10,N10,V10,X10)+SUM(C11,E11,G11,I11,K11,M11,Q11,S11,U11,O11,W11,Y11)+0.000005</f>
        <v>2064.0000049999999</v>
      </c>
      <c r="AA10" s="13">
        <f t="shared" ref="AA10" si="52">SUM(B10,D10,F10,H10,J10,L10,P10,R10,T10,N10,V10,X10)/COUNT(B10,D10,F10,H10,J10,L10,P10,R10,T10,N10,V10,X10)</f>
        <v>177.63636363636363</v>
      </c>
      <c r="AB10" s="1">
        <f ca="1">RANK(Z10,Z$2:Z$25)</f>
        <v>9</v>
      </c>
    </row>
    <row r="11" spans="1:28" ht="15" customHeight="1" thickBot="1" x14ac:dyDescent="0.25">
      <c r="A11" s="14" t="str">
        <f t="shared" ref="A11" si="53">A10&amp;"_"</f>
        <v>Атанас Атанасов - 5_</v>
      </c>
      <c r="B11" s="17"/>
      <c r="C11" s="18">
        <f t="shared" ref="C11" ca="1" si="54">IF(B10&gt;C10,20,IF(B10&lt;C10,0,IF(B10=0,0,10)))+IF(B10&gt;=190,5,0)+IF(B10&gt;=230,5,0)</f>
        <v>0</v>
      </c>
      <c r="D11" s="17"/>
      <c r="E11" s="18">
        <f t="shared" ref="E11" ca="1" si="55">IF(D10&gt;E10,20,IF(D10&lt;E10,0,IF(D10=0,0,10)))+IF(D10&gt;=190,5,0)+IF(D10&gt;=230,5,0)</f>
        <v>20</v>
      </c>
      <c r="F11" s="17"/>
      <c r="G11" s="18">
        <f t="shared" ref="G11" ca="1" si="56">IF(F10&gt;G10,20,IF(F10&lt;G10,0,IF(F10=0,0,10)))+IF(F10&gt;=190,5,0)+IF(F10&gt;=230,5,0)</f>
        <v>0</v>
      </c>
      <c r="H11" s="17"/>
      <c r="I11" s="18">
        <f t="shared" ref="I11" ca="1" si="57">IF(H10&gt;I10,20,IF(H10&lt;I10,0,IF(H10=0,0,10)))+IF(H10&gt;=190,5,0)+IF(H10&gt;=230,5,0)</f>
        <v>20</v>
      </c>
      <c r="J11" s="15"/>
      <c r="K11" s="16"/>
      <c r="L11" s="17"/>
      <c r="M11" s="18">
        <f t="shared" ref="M11" ca="1" si="58">IF(L10&gt;M10,20,IF(L10&lt;M10,0,IF(L10=0,0,10)))+IF(L10&gt;=190,5,0)+IF(L10&gt;=230,5,0)</f>
        <v>20</v>
      </c>
      <c r="N11" s="17"/>
      <c r="O11" s="18">
        <f t="shared" ref="O11" ca="1" si="59">IF(N10&gt;O10,20,IF(N10&lt;O10,0,IF(N10=0,0,10)))+IF(N10&gt;=190,5,0)+IF(N10&gt;=230,5,0)</f>
        <v>5</v>
      </c>
      <c r="P11" s="17"/>
      <c r="Q11" s="18">
        <f t="shared" ref="Q11" ca="1" si="60">IF(P10&gt;Q10,20,IF(P10&lt;Q10,0,IF(P10=0,0,10)))+IF(P10&gt;=190,5,0)+IF(P10&gt;=230,5,0)</f>
        <v>25</v>
      </c>
      <c r="R11" s="17"/>
      <c r="S11" s="18">
        <f t="shared" ref="S11" ca="1" si="61">IF(R10&gt;S10,20,IF(R10&lt;S10,0,IF(R10=0,0,10)))+IF(R10&gt;=190,5,0)+IF(R10&gt;=230,5,0)</f>
        <v>0</v>
      </c>
      <c r="T11" s="17"/>
      <c r="U11" s="18">
        <f t="shared" ref="U11" ca="1" si="62">IF(T10&gt;U10,20,IF(T10&lt;U10,0,IF(T10=0,0,10)))+IF(T10&gt;=190,5,0)+IF(T10&gt;=230,5,0)</f>
        <v>0</v>
      </c>
      <c r="V11" s="17"/>
      <c r="W11" s="18">
        <f t="shared" ref="W11" ca="1" si="63">IF(V10&gt;W10,20,IF(V10&lt;W10,0,IF(V10=0,0,10)))+IF(V10&gt;=190,5,0)+IF(V10&gt;=230,5,0)</f>
        <v>20</v>
      </c>
      <c r="X11" s="17"/>
      <c r="Y11" s="18">
        <f t="shared" ref="Y11" ca="1" si="64">IF(X10&gt;Y10,20,IF(X10&lt;Y10,0,IF(X10=0,0,10)))+IF(X10&gt;=190,5,0)+IF(X10&gt;=230,5,0)</f>
        <v>0</v>
      </c>
      <c r="Z11" s="19">
        <f t="shared" ref="Z11" ca="1" si="65">SUM(B11:U11)</f>
        <v>90</v>
      </c>
      <c r="AA11" s="20"/>
    </row>
    <row r="12" spans="1:28" ht="15" customHeight="1" x14ac:dyDescent="0.2">
      <c r="A12" s="5" t="str">
        <f>LOOKUP(6,[1]List!A$2:A$17,[1]List!B$2:B$17)</f>
        <v>Красимир Георгиев - 5</v>
      </c>
      <c r="B12" s="26">
        <v>145</v>
      </c>
      <c r="C12" s="25">
        <f ca="1">OFFSET($B$2,COLUMN(C12)-3,ROW(C12)-2)</f>
        <v>203</v>
      </c>
      <c r="D12" s="24">
        <v>164</v>
      </c>
      <c r="E12" s="25">
        <f ca="1">OFFSET($B$2,COLUMN(E12)-3,ROW(E12)-2)</f>
        <v>189</v>
      </c>
      <c r="F12" s="24">
        <v>166</v>
      </c>
      <c r="G12" s="25">
        <f ca="1">OFFSET($B$2,COLUMN(G12)-3,ROW(G12)-2)</f>
        <v>163</v>
      </c>
      <c r="H12" s="24">
        <v>161</v>
      </c>
      <c r="I12" s="25">
        <f ca="1">OFFSET($B$2,COLUMN(I12)-3,ROW(I12)-2)</f>
        <v>142</v>
      </c>
      <c r="J12" s="24">
        <v>135</v>
      </c>
      <c r="K12" s="25">
        <f ca="1">OFFSET($B$2,COLUMN(K12)-3,ROW(K12)-2)</f>
        <v>170</v>
      </c>
      <c r="L12" s="6"/>
      <c r="M12" s="7"/>
      <c r="N12" s="24">
        <v>137</v>
      </c>
      <c r="O12" s="22">
        <f ca="1">OFFSET($B$2,COLUMN(O12)-3,ROW(O12)-2)</f>
        <v>275</v>
      </c>
      <c r="P12" s="24">
        <v>163</v>
      </c>
      <c r="Q12" s="25">
        <f ca="1">OFFSET($B$2,COLUMN(Q12)-3,ROW(Q12)-2)</f>
        <v>182</v>
      </c>
      <c r="R12" s="24">
        <v>160</v>
      </c>
      <c r="S12" s="25">
        <f ca="1">OFFSET($B$2,COLUMN(S12)-3,ROW(S12)-2)</f>
        <v>191</v>
      </c>
      <c r="T12" s="24">
        <v>174</v>
      </c>
      <c r="U12" s="25">
        <f ca="1">OFFSET($B$2,COLUMN(U12)-3,ROW(U12)-2)</f>
        <v>211</v>
      </c>
      <c r="V12" s="24">
        <v>172</v>
      </c>
      <c r="W12" s="25">
        <f ca="1">OFFSET($B$2,COLUMN(W12)-3,ROW(W12)-2)</f>
        <v>209</v>
      </c>
      <c r="X12" s="24">
        <v>177</v>
      </c>
      <c r="Y12" s="25">
        <f ca="1">OFFSET($B$2,COLUMN(Y12)-3,ROW(Y12)-2)</f>
        <v>197</v>
      </c>
      <c r="Z12" s="12">
        <f ca="1">SUM(B12,D12,F12,H12,J12,L12,P12,R12,T12,N12,V12,X12)+SUM(C13,E13,G13,I13,K13,M13,Q13,S13,U13,O13,W13,Y13)+0.000006</f>
        <v>1794.000006</v>
      </c>
      <c r="AA12" s="13">
        <f t="shared" ref="AA12" si="66">SUM(B12,D12,F12,H12,J12,L12,P12,R12,T12,N12,V12,X12)/COUNT(B12,D12,F12,H12,J12,L12,P12,R12,T12,N12,V12,X12)</f>
        <v>159.45454545454547</v>
      </c>
      <c r="AB12" s="1">
        <f ca="1">RANK(Z12,Z$2:Z$25)</f>
        <v>11</v>
      </c>
    </row>
    <row r="13" spans="1:28" ht="15" customHeight="1" thickBot="1" x14ac:dyDescent="0.25">
      <c r="A13" s="14" t="str">
        <f t="shared" ref="A13" si="67">A12&amp;"_"</f>
        <v>Красимир Георгиев - 5_</v>
      </c>
      <c r="B13" s="17"/>
      <c r="C13" s="18">
        <f t="shared" ref="C13" ca="1" si="68">IF(B12&gt;C12,20,IF(B12&lt;C12,0,IF(B12=0,0,10)))+IF(B12&gt;=190,5,0)+IF(B12&gt;=230,5,0)</f>
        <v>0</v>
      </c>
      <c r="D13" s="17"/>
      <c r="E13" s="18">
        <f t="shared" ref="E13" ca="1" si="69">IF(D12&gt;E12,20,IF(D12&lt;E12,0,IF(D12=0,0,10)))+IF(D12&gt;=190,5,0)+IF(D12&gt;=230,5,0)</f>
        <v>0</v>
      </c>
      <c r="F13" s="17"/>
      <c r="G13" s="18">
        <f t="shared" ref="G13" ca="1" si="70">IF(F12&gt;G12,20,IF(F12&lt;G12,0,IF(F12=0,0,10)))+IF(F12&gt;=190,5,0)+IF(F12&gt;=230,5,0)</f>
        <v>20</v>
      </c>
      <c r="H13" s="17"/>
      <c r="I13" s="18">
        <f t="shared" ref="I13" ca="1" si="71">IF(H12&gt;I12,20,IF(H12&lt;I12,0,IF(H12=0,0,10)))+IF(H12&gt;=190,5,0)+IF(H12&gt;=230,5,0)</f>
        <v>20</v>
      </c>
      <c r="J13" s="17"/>
      <c r="K13" s="18">
        <f t="shared" ref="K13" ca="1" si="72">IF(J12&gt;K12,20,IF(J12&lt;K12,0,IF(J12=0,0,10)))+IF(J12&gt;=190,5,0)+IF(J12&gt;=230,5,0)</f>
        <v>0</v>
      </c>
      <c r="L13" s="15"/>
      <c r="M13" s="16"/>
      <c r="N13" s="17"/>
      <c r="O13" s="18">
        <f t="shared" ref="O13" ca="1" si="73">IF(N12&gt;O12,20,IF(N12&lt;O12,0,IF(N12=0,0,10)))+IF(N12&gt;=190,5,0)+IF(N12&gt;=230,5,0)</f>
        <v>0</v>
      </c>
      <c r="P13" s="17"/>
      <c r="Q13" s="18">
        <f t="shared" ref="Q13" ca="1" si="74">IF(P12&gt;Q12,20,IF(P12&lt;Q12,0,IF(P12=0,0,10)))+IF(P12&gt;=190,5,0)+IF(P12&gt;=230,5,0)</f>
        <v>0</v>
      </c>
      <c r="R13" s="17"/>
      <c r="S13" s="18">
        <f t="shared" ref="S13" ca="1" si="75">IF(R12&gt;S12,20,IF(R12&lt;S12,0,IF(R12=0,0,10)))+IF(R12&gt;=190,5,0)+IF(R12&gt;=230,5,0)</f>
        <v>0</v>
      </c>
      <c r="T13" s="17"/>
      <c r="U13" s="18">
        <f t="shared" ref="U13" ca="1" si="76">IF(T12&gt;U12,20,IF(T12&lt;U12,0,IF(T12=0,0,10)))+IF(T12&gt;=190,5,0)+IF(T12&gt;=230,5,0)</f>
        <v>0</v>
      </c>
      <c r="V13" s="17"/>
      <c r="W13" s="18">
        <f t="shared" ref="W13" ca="1" si="77">IF(V12&gt;W12,20,IF(V12&lt;W12,0,IF(V12=0,0,10)))+IF(V12&gt;=190,5,0)+IF(V12&gt;=230,5,0)</f>
        <v>0</v>
      </c>
      <c r="X13" s="17"/>
      <c r="Y13" s="18">
        <f t="shared" ref="Y13" ca="1" si="78">IF(X12&gt;Y12,20,IF(X12&lt;Y12,0,IF(X12=0,0,10)))+IF(X12&gt;=190,5,0)+IF(X12&gt;=230,5,0)</f>
        <v>0</v>
      </c>
      <c r="Z13" s="19">
        <f t="shared" ref="Z13" ca="1" si="79">SUM(B13:U13)</f>
        <v>40</v>
      </c>
      <c r="AA13" s="20"/>
    </row>
    <row r="14" spans="1:28" ht="15" customHeight="1" x14ac:dyDescent="0.2">
      <c r="A14" s="5" t="str">
        <f>LOOKUP(7,[1]List!A$2:A$17,[1]List!B$2:B$17)</f>
        <v>Тодор Личев - 9</v>
      </c>
      <c r="B14" s="26">
        <v>212</v>
      </c>
      <c r="C14" s="25">
        <f ca="1">OFFSET($B$2,COLUMN(C14)-3,ROW(C14)-2)</f>
        <v>207</v>
      </c>
      <c r="D14" s="24">
        <v>286</v>
      </c>
      <c r="E14" s="25">
        <f ca="1">OFFSET($B$2,COLUMN(E14)-3,ROW(E14)-2)</f>
        <v>194</v>
      </c>
      <c r="F14" s="24">
        <v>309</v>
      </c>
      <c r="G14" s="25">
        <f ca="1">OFFSET($B$2,COLUMN(G14)-3,ROW(G14)-2)</f>
        <v>186</v>
      </c>
      <c r="H14" s="24">
        <v>216</v>
      </c>
      <c r="I14" s="25">
        <f ca="1">OFFSET($B$2,COLUMN(I14)-3,ROW(I14)-2)</f>
        <v>115</v>
      </c>
      <c r="J14" s="24">
        <v>286</v>
      </c>
      <c r="K14" s="25">
        <f ca="1">OFFSET($B$2,COLUMN(K14)-3,ROW(K14)-2)</f>
        <v>206</v>
      </c>
      <c r="L14" s="24">
        <v>275</v>
      </c>
      <c r="M14" s="22">
        <f ca="1">OFFSET($B$2,COLUMN(M14)-3,ROW(M14)-2)</f>
        <v>137</v>
      </c>
      <c r="N14" s="6"/>
      <c r="O14" s="7"/>
      <c r="P14" s="24">
        <v>199</v>
      </c>
      <c r="Q14" s="25">
        <f ca="1">OFFSET($B$2,COLUMN(Q14)-3,ROW(Q14)-2)</f>
        <v>191</v>
      </c>
      <c r="R14" s="24">
        <v>175</v>
      </c>
      <c r="S14" s="25">
        <f ca="1">OFFSET($B$2,COLUMN(S14)-3,ROW(S14)-2)</f>
        <v>153</v>
      </c>
      <c r="T14" s="24">
        <v>206</v>
      </c>
      <c r="U14" s="25">
        <f ca="1">OFFSET($B$2,COLUMN(U14)-3,ROW(U14)-2)</f>
        <v>165</v>
      </c>
      <c r="V14" s="24">
        <v>170</v>
      </c>
      <c r="W14" s="25">
        <f ca="1">OFFSET($B$2,COLUMN(W14)-3,ROW(W14)-2)</f>
        <v>201</v>
      </c>
      <c r="X14" s="24">
        <v>212</v>
      </c>
      <c r="Y14" s="25">
        <f ca="1">OFFSET($B$2,COLUMN(Y14)-3,ROW(Y14)-2)</f>
        <v>240</v>
      </c>
      <c r="Z14" s="12">
        <f ca="1">SUM(B14,D14,F14,H14,J14,L14,P14,R14,T14,N14,V14,X14)+SUM(C15,E15,G15,I15,K15,M15,Q15,S15,U15,O15,W15,Y15)+0.000007</f>
        <v>2791.0000070000001</v>
      </c>
      <c r="AA14" s="13">
        <f t="shared" ref="AA14" si="80">SUM(B14,D14,F14,H14,J14,L14,P14,R14,T14,N14,V14,X14)/COUNT(B14,D14,F14,H14,J14,L14,P14,R14,T14,N14,V14,X14)</f>
        <v>231.45454545454547</v>
      </c>
      <c r="AB14" s="1">
        <f ca="1">RANK(Z14,Z$2:Z$25)</f>
        <v>1</v>
      </c>
    </row>
    <row r="15" spans="1:28" ht="15" customHeight="1" thickBot="1" x14ac:dyDescent="0.25">
      <c r="A15" s="14" t="str">
        <f t="shared" ref="A15" si="81">A14&amp;"_"</f>
        <v>Тодор Личев - 9_</v>
      </c>
      <c r="B15" s="17"/>
      <c r="C15" s="18">
        <f t="shared" ref="C15" ca="1" si="82">IF(B14&gt;C14,20,IF(B14&lt;C14,0,IF(B14=0,0,10)))+IF(B14&gt;=190,5,0)+IF(B14&gt;=230,5,0)</f>
        <v>25</v>
      </c>
      <c r="D15" s="17"/>
      <c r="E15" s="18">
        <f t="shared" ref="E15" ca="1" si="83">IF(D14&gt;E14,20,IF(D14&lt;E14,0,IF(D14=0,0,10)))+IF(D14&gt;=190,5,0)+IF(D14&gt;=230,5,0)</f>
        <v>30</v>
      </c>
      <c r="F15" s="17"/>
      <c r="G15" s="18">
        <f t="shared" ref="G15" ca="1" si="84">IF(F14&gt;G14,20,IF(F14&lt;G14,0,IF(F14=0,0,10)))+IF(F14&gt;=190,5,0)+IF(F14&gt;=230,5,0)</f>
        <v>30</v>
      </c>
      <c r="H15" s="17"/>
      <c r="I15" s="18">
        <f t="shared" ref="I15" ca="1" si="85">IF(H14&gt;I14,20,IF(H14&lt;I14,0,IF(H14=0,0,10)))+IF(H14&gt;=190,5,0)+IF(H14&gt;=230,5,0)</f>
        <v>25</v>
      </c>
      <c r="J15" s="17"/>
      <c r="K15" s="18">
        <f t="shared" ref="K15" ca="1" si="86">IF(J14&gt;K14,20,IF(J14&lt;K14,0,IF(J14=0,0,10)))+IF(J14&gt;=190,5,0)+IF(J14&gt;=230,5,0)</f>
        <v>30</v>
      </c>
      <c r="L15" s="17"/>
      <c r="M15" s="18">
        <f t="shared" ref="M15" ca="1" si="87">IF(L14&gt;M14,20,IF(L14&lt;M14,0,IF(L14=0,0,10)))+IF(L14&gt;=190,5,0)+IF(L14&gt;=230,5,0)</f>
        <v>30</v>
      </c>
      <c r="N15" s="15"/>
      <c r="O15" s="16"/>
      <c r="P15" s="17"/>
      <c r="Q15" s="18">
        <f t="shared" ref="Q15" ca="1" si="88">IF(P14&gt;Q14,20,IF(P14&lt;Q14,0,IF(P14=0,0,10)))+IF(P14&gt;=190,5,0)+IF(P14&gt;=230,5,0)</f>
        <v>25</v>
      </c>
      <c r="R15" s="17"/>
      <c r="S15" s="18">
        <f t="shared" ref="S15" ca="1" si="89">IF(R14&gt;S14,20,IF(R14&lt;S14,0,IF(R14=0,0,10)))+IF(R14&gt;=190,5,0)+IF(R14&gt;=230,5,0)</f>
        <v>20</v>
      </c>
      <c r="T15" s="17"/>
      <c r="U15" s="18">
        <f t="shared" ref="U15" ca="1" si="90">IF(T14&gt;U14,20,IF(T14&lt;U14,0,IF(T14=0,0,10)))+IF(T14&gt;=190,5,0)+IF(T14&gt;=230,5,0)</f>
        <v>25</v>
      </c>
      <c r="V15" s="17"/>
      <c r="W15" s="18">
        <f t="shared" ref="W15" ca="1" si="91">IF(V14&gt;W14,20,IF(V14&lt;W14,0,IF(V14=0,0,10)))+IF(V14&gt;=190,5,0)+IF(V14&gt;=230,5,0)</f>
        <v>0</v>
      </c>
      <c r="X15" s="17"/>
      <c r="Y15" s="18">
        <f t="shared" ref="Y15" ca="1" si="92">IF(X14&gt;Y14,20,IF(X14&lt;Y14,0,IF(X14=0,0,10)))+IF(X14&gt;=190,5,0)+IF(X14&gt;=230,5,0)</f>
        <v>5</v>
      </c>
      <c r="Z15" s="19">
        <f t="shared" ref="Z15" ca="1" si="93">SUM(B15:U15)</f>
        <v>240</v>
      </c>
      <c r="AA15" s="20"/>
    </row>
    <row r="16" spans="1:28" ht="15" customHeight="1" x14ac:dyDescent="0.2">
      <c r="A16" s="5" t="str">
        <f>LOOKUP(8,[1]List!A$2:A$17,[1]List!B$2:B$17)</f>
        <v>Валентин Димитров - 3</v>
      </c>
      <c r="B16" s="26">
        <v>161</v>
      </c>
      <c r="C16" s="25">
        <f ca="1">OFFSET($B$2,COLUMN(C16)-3,ROW(C16)-2)</f>
        <v>167</v>
      </c>
      <c r="D16" s="24">
        <v>125</v>
      </c>
      <c r="E16" s="25">
        <f ca="1">OFFSET($B$2,COLUMN(E16)-3,ROW(E16)-2)</f>
        <v>174</v>
      </c>
      <c r="F16" s="24">
        <v>153</v>
      </c>
      <c r="G16" s="25">
        <f ca="1">OFFSET($B$2,COLUMN(G16)-3,ROW(G16)-2)</f>
        <v>200</v>
      </c>
      <c r="H16" s="24">
        <v>169</v>
      </c>
      <c r="I16" s="25">
        <f ca="1">OFFSET($B$2,COLUMN(I16)-3,ROW(I16)-2)</f>
        <v>140</v>
      </c>
      <c r="J16" s="24">
        <v>195</v>
      </c>
      <c r="K16" s="25">
        <f ca="1">OFFSET($B$2,COLUMN(K16)-3,ROW(K16)-2)</f>
        <v>197</v>
      </c>
      <c r="L16" s="24">
        <v>182</v>
      </c>
      <c r="M16" s="25">
        <f ca="1">OFFSET($B$2,COLUMN(M16)-3,ROW(M16)-2)</f>
        <v>163</v>
      </c>
      <c r="N16" s="24">
        <v>191</v>
      </c>
      <c r="O16" s="25">
        <f ca="1">OFFSET($B$2,COLUMN(O16)-3,ROW(O16)-2)</f>
        <v>199</v>
      </c>
      <c r="P16" s="6"/>
      <c r="Q16" s="7"/>
      <c r="R16" s="24">
        <v>161</v>
      </c>
      <c r="S16" s="22">
        <f ca="1">OFFSET($B$2,COLUMN(S16)-3,ROW(S16)-2)</f>
        <v>214</v>
      </c>
      <c r="T16" s="24">
        <v>172</v>
      </c>
      <c r="U16" s="25">
        <f ca="1">OFFSET($B$2,COLUMN(U16)-3,ROW(U16)-2)</f>
        <v>170</v>
      </c>
      <c r="V16" s="24">
        <v>141</v>
      </c>
      <c r="W16" s="25">
        <f ca="1">OFFSET($B$2,COLUMN(W16)-3,ROW(W16)-2)</f>
        <v>218</v>
      </c>
      <c r="X16" s="24">
        <v>185</v>
      </c>
      <c r="Y16" s="22">
        <f ca="1">OFFSET($B$2,COLUMN(Y16)-3,ROW(Y16)-2)</f>
        <v>191</v>
      </c>
      <c r="Z16" s="12">
        <f ca="1">SUM(B16,D16,F16,H16,J16,L16,P16,R16,T16,N16,V16,X16)+SUM(C17,E17,G17,I17,K17,M17,Q17,S17,U17,O17,W17,Y17)+0.000008</f>
        <v>1905.000008</v>
      </c>
      <c r="AA16" s="13">
        <f t="shared" ref="AA16" si="94">SUM(B16,D16,F16,H16,J16,L16,P16,R16,T16,N16,V16,X16)/COUNT(B16,D16,F16,H16,J16,L16,P16,R16,T16,N16,V16,X16)</f>
        <v>166.81818181818181</v>
      </c>
      <c r="AB16" s="1">
        <f ca="1">RANK(Z16,Z$2:Z$25)</f>
        <v>10</v>
      </c>
    </row>
    <row r="17" spans="1:28" ht="15" customHeight="1" thickBot="1" x14ac:dyDescent="0.25">
      <c r="A17" s="14" t="str">
        <f t="shared" ref="A17" si="95">A16&amp;"_"</f>
        <v>Валентин Димитров - 3_</v>
      </c>
      <c r="B17" s="17"/>
      <c r="C17" s="18">
        <f t="shared" ref="C17" ca="1" si="96">IF(B16&gt;C16,20,IF(B16&lt;C16,0,IF(B16=0,0,10)))+IF(B16&gt;=190,5,0)+IF(B16&gt;=230,5,0)</f>
        <v>0</v>
      </c>
      <c r="D17" s="17"/>
      <c r="E17" s="18">
        <f t="shared" ref="E17" ca="1" si="97">IF(D16&gt;E16,20,IF(D16&lt;E16,0,IF(D16=0,0,10)))+IF(D16&gt;=190,5,0)+IF(D16&gt;=230,5,0)</f>
        <v>0</v>
      </c>
      <c r="F17" s="17"/>
      <c r="G17" s="18">
        <f t="shared" ref="G17" ca="1" si="98">IF(F16&gt;G16,20,IF(F16&lt;G16,0,IF(F16=0,0,10)))+IF(F16&gt;=190,5,0)+IF(F16&gt;=230,5,0)</f>
        <v>0</v>
      </c>
      <c r="H17" s="17"/>
      <c r="I17" s="18">
        <f t="shared" ref="I17" ca="1" si="99">IF(H16&gt;I16,20,IF(H16&lt;I16,0,IF(H16=0,0,10)))+IF(H16&gt;=190,5,0)+IF(H16&gt;=230,5,0)</f>
        <v>20</v>
      </c>
      <c r="J17" s="17"/>
      <c r="K17" s="18">
        <f t="shared" ref="K17" ca="1" si="100">IF(J16&gt;K16,20,IF(J16&lt;K16,0,IF(J16=0,0,10)))+IF(J16&gt;=190,5,0)+IF(J16&gt;=230,5,0)</f>
        <v>5</v>
      </c>
      <c r="L17" s="17"/>
      <c r="M17" s="18">
        <f t="shared" ref="M17" ca="1" si="101">IF(L16&gt;M16,20,IF(L16&lt;M16,0,IF(L16=0,0,10)))+IF(L16&gt;=190,5,0)+IF(L16&gt;=230,5,0)</f>
        <v>20</v>
      </c>
      <c r="N17" s="17"/>
      <c r="O17" s="18">
        <f t="shared" ref="O17" ca="1" si="102">IF(N16&gt;O16,20,IF(N16&lt;O16,0,IF(N16=0,0,10)))+IF(N16&gt;=190,5,0)+IF(N16&gt;=230,5,0)</f>
        <v>5</v>
      </c>
      <c r="P17" s="15"/>
      <c r="Q17" s="16"/>
      <c r="R17" s="17"/>
      <c r="S17" s="18">
        <f t="shared" ref="S17" ca="1" si="103">IF(R16&gt;S16,20,IF(R16&lt;S16,0,IF(R16=0,0,10)))+IF(R16&gt;=190,5,0)+IF(R16&gt;=230,5,0)</f>
        <v>0</v>
      </c>
      <c r="T17" s="17"/>
      <c r="U17" s="18">
        <f t="shared" ref="U17" ca="1" si="104">IF(T16&gt;U16,20,IF(T16&lt;U16,0,IF(T16=0,0,10)))+IF(T16&gt;=190,5,0)+IF(T16&gt;=230,5,0)</f>
        <v>20</v>
      </c>
      <c r="V17" s="17"/>
      <c r="W17" s="18">
        <f t="shared" ref="W17" ca="1" si="105">IF(V16&gt;W16,20,IF(V16&lt;W16,0,IF(V16=0,0,10)))+IF(V16&gt;=190,5,0)+IF(V16&gt;=230,5,0)</f>
        <v>0</v>
      </c>
      <c r="X17" s="17"/>
      <c r="Y17" s="18">
        <f t="shared" ref="Y17" ca="1" si="106">IF(X16&gt;Y16,20,IF(X16&lt;Y16,0,IF(X16=0,0,10)))+IF(X16&gt;=190,5,0)+IF(X16&gt;=230,5,0)</f>
        <v>0</v>
      </c>
      <c r="Z17" s="19">
        <f t="shared" ref="Z17" ca="1" si="107">SUM(B17:U17)</f>
        <v>70</v>
      </c>
      <c r="AA17" s="20"/>
    </row>
    <row r="18" spans="1:28" ht="15" customHeight="1" x14ac:dyDescent="0.2">
      <c r="A18" s="5" t="str">
        <f>LOOKUP(9,[1]List!A$2:A$17,[1]List!B$2:B$17)</f>
        <v>Рудолф Подлипски - 6</v>
      </c>
      <c r="B18" s="26">
        <v>147</v>
      </c>
      <c r="C18" s="25">
        <f ca="1">OFFSET($B$2,COLUMN(C18)-3,ROW(C18)-2)</f>
        <v>171</v>
      </c>
      <c r="D18" s="24">
        <v>203</v>
      </c>
      <c r="E18" s="25">
        <f ca="1">OFFSET($B$2,COLUMN(E18)-3,ROW(E18)-2)</f>
        <v>168</v>
      </c>
      <c r="F18" s="24">
        <v>197</v>
      </c>
      <c r="G18" s="25">
        <f ca="1">OFFSET($B$2,COLUMN(G18)-3,ROW(G18)-2)</f>
        <v>151</v>
      </c>
      <c r="H18" s="24">
        <v>207</v>
      </c>
      <c r="I18" s="25">
        <f ca="1">OFFSET($B$2,COLUMN(I18)-3,ROW(I18)-2)</f>
        <v>142</v>
      </c>
      <c r="J18" s="24">
        <v>168</v>
      </c>
      <c r="K18" s="25">
        <f ca="1">OFFSET($B$2,COLUMN(K18)-3,ROW(K18)-2)</f>
        <v>166</v>
      </c>
      <c r="L18" s="24">
        <v>191</v>
      </c>
      <c r="M18" s="25">
        <f ca="1">OFFSET($B$2,COLUMN(M18)-3,ROW(M18)-2)</f>
        <v>160</v>
      </c>
      <c r="N18" s="24">
        <v>153</v>
      </c>
      <c r="O18" s="25">
        <f ca="1">OFFSET($B$2,COLUMN(O18)-3,ROW(O18)-2)</f>
        <v>175</v>
      </c>
      <c r="P18" s="24">
        <v>214</v>
      </c>
      <c r="Q18" s="22">
        <f ca="1">OFFSET($B$2,COLUMN(Q18)-3,ROW(Q18)-2)</f>
        <v>161</v>
      </c>
      <c r="R18" s="6"/>
      <c r="S18" s="7"/>
      <c r="T18" s="24">
        <v>183</v>
      </c>
      <c r="U18" s="25">
        <f ca="1">OFFSET($B$2,COLUMN(U18)-3,ROW(U18)-2)</f>
        <v>194</v>
      </c>
      <c r="V18" s="24">
        <v>218</v>
      </c>
      <c r="W18" s="25">
        <f ca="1">OFFSET($B$2,COLUMN(W18)-3,ROW(W18)-2)</f>
        <v>244</v>
      </c>
      <c r="X18" s="24">
        <v>194</v>
      </c>
      <c r="Y18" s="25">
        <f ca="1">OFFSET($B$2,COLUMN(Y18)-3,ROW(Y18)-2)</f>
        <v>203</v>
      </c>
      <c r="Z18" s="12">
        <f ca="1">SUM(B18,D18,F18,H18,J18,L18,P18,R18,T18,N18,V18,X18)+SUM(C19,E19,G19,I19,K19,M19,Q19,S19,U19,O19,W19,Y19)+0.000009</f>
        <v>2230.0000089999999</v>
      </c>
      <c r="AA18" s="13">
        <f t="shared" ref="AA18" si="108">SUM(B18,D18,F18,H18,J18,L18,P18,R18,T18,N18,V18,X18)/COUNT(B18,D18,F18,H18,J18,L18,P18,R18,T18,N18,V18,X18)</f>
        <v>188.63636363636363</v>
      </c>
      <c r="AB18" s="1">
        <f ca="1">RANK(Z18,Z$2:Z$25)</f>
        <v>4</v>
      </c>
    </row>
    <row r="19" spans="1:28" ht="15" customHeight="1" thickBot="1" x14ac:dyDescent="0.25">
      <c r="A19" s="14" t="str">
        <f t="shared" ref="A19" si="109">A18&amp;"_"</f>
        <v>Рудолф Подлипски - 6_</v>
      </c>
      <c r="B19" s="17"/>
      <c r="C19" s="18">
        <f t="shared" ref="C19" ca="1" si="110">IF(B18&gt;C18,20,IF(B18&lt;C18,0,IF(B18=0,0,10)))+IF(B18&gt;=190,5,0)+IF(B18&gt;=230,5,0)</f>
        <v>0</v>
      </c>
      <c r="D19" s="17"/>
      <c r="E19" s="18">
        <f t="shared" ref="E19" ca="1" si="111">IF(D18&gt;E18,20,IF(D18&lt;E18,0,IF(D18=0,0,10)))+IF(D18&gt;=190,5,0)+IF(D18&gt;=230,5,0)</f>
        <v>25</v>
      </c>
      <c r="F19" s="17"/>
      <c r="G19" s="18">
        <f t="shared" ref="G19" ca="1" si="112">IF(F18&gt;G18,20,IF(F18&lt;G18,0,IF(F18=0,0,10)))+IF(F18&gt;=190,5,0)+IF(F18&gt;=230,5,0)</f>
        <v>25</v>
      </c>
      <c r="H19" s="17"/>
      <c r="I19" s="18">
        <f t="shared" ref="I19" ca="1" si="113">IF(H18&gt;I18,20,IF(H18&lt;I18,0,IF(H18=0,0,10)))+IF(H18&gt;=190,5,0)+IF(H18&gt;=230,5,0)</f>
        <v>25</v>
      </c>
      <c r="J19" s="17"/>
      <c r="K19" s="18">
        <f t="shared" ref="K19" ca="1" si="114">IF(J18&gt;K18,20,IF(J18&lt;K18,0,IF(J18=0,0,10)))+IF(J18&gt;=190,5,0)+IF(J18&gt;=230,5,0)</f>
        <v>20</v>
      </c>
      <c r="L19" s="17"/>
      <c r="M19" s="18">
        <f t="shared" ref="M19" ca="1" si="115">IF(L18&gt;M18,20,IF(L18&lt;M18,0,IF(L18=0,0,10)))+IF(L18&gt;=190,5,0)+IF(L18&gt;=230,5,0)</f>
        <v>25</v>
      </c>
      <c r="N19" s="17"/>
      <c r="O19" s="18">
        <f t="shared" ref="O19" ca="1" si="116">IF(N18&gt;O18,20,IF(N18&lt;O18,0,IF(N18=0,0,10)))+IF(N18&gt;=190,5,0)+IF(N18&gt;=230,5,0)</f>
        <v>0</v>
      </c>
      <c r="P19" s="17"/>
      <c r="Q19" s="18">
        <f t="shared" ref="Q19" ca="1" si="117">IF(P18&gt;Q18,20,IF(P18&lt;Q18,0,IF(P18=0,0,10)))+IF(P18&gt;=190,5,0)+IF(P18&gt;=230,5,0)</f>
        <v>25</v>
      </c>
      <c r="R19" s="15"/>
      <c r="S19" s="16"/>
      <c r="T19" s="17"/>
      <c r="U19" s="18">
        <f t="shared" ref="U19" ca="1" si="118">IF(T18&gt;U18,20,IF(T18&lt;U18,0,IF(T18=0,0,10)))+IF(T18&gt;=190,5,0)+IF(T18&gt;=230,5,0)</f>
        <v>0</v>
      </c>
      <c r="V19" s="17"/>
      <c r="W19" s="18">
        <f t="shared" ref="W19" ca="1" si="119">IF(V18&gt;W18,20,IF(V18&lt;W18,0,IF(V18=0,0,10)))+IF(V18&gt;=190,5,0)+IF(V18&gt;=230,5,0)</f>
        <v>5</v>
      </c>
      <c r="X19" s="17"/>
      <c r="Y19" s="18">
        <f t="shared" ref="Y19" ca="1" si="120">IF(X18&gt;Y18,20,IF(X18&lt;Y18,0,IF(X18=0,0,10)))+IF(X18&gt;=190,5,0)+IF(X18&gt;=230,5,0)</f>
        <v>5</v>
      </c>
      <c r="Z19" s="19">
        <f t="shared" ref="Z19" ca="1" si="121">SUM(B19:U19)</f>
        <v>145</v>
      </c>
      <c r="AA19" s="20"/>
    </row>
    <row r="20" spans="1:28" ht="15" customHeight="1" x14ac:dyDescent="0.2">
      <c r="A20" s="5" t="str">
        <f>LOOKUP(10,[1]List!A$2:A$17,[1]List!B$2:B$17)</f>
        <v>Добромир Пенчев - 5</v>
      </c>
      <c r="B20" s="26">
        <v>162</v>
      </c>
      <c r="C20" s="25">
        <f ca="1">OFFSET($B$2,COLUMN(C20)-3,ROW(C20)-2)</f>
        <v>186</v>
      </c>
      <c r="D20" s="24">
        <v>155</v>
      </c>
      <c r="E20" s="25">
        <f ca="1">OFFSET($B$2,COLUMN(E20)-3,ROW(E20)-2)</f>
        <v>146</v>
      </c>
      <c r="F20" s="24">
        <v>183</v>
      </c>
      <c r="G20" s="25">
        <f ca="1">OFFSET($B$2,COLUMN(G20)-3,ROW(G20)-2)</f>
        <v>160</v>
      </c>
      <c r="H20" s="24">
        <v>181</v>
      </c>
      <c r="I20" s="25">
        <f ca="1">OFFSET($B$2,COLUMN(I20)-3,ROW(I20)-2)</f>
        <v>140</v>
      </c>
      <c r="J20" s="24">
        <v>170</v>
      </c>
      <c r="K20" s="25">
        <f ca="1">OFFSET($B$2,COLUMN(K20)-3,ROW(K20)-2)</f>
        <v>153</v>
      </c>
      <c r="L20" s="24">
        <v>211</v>
      </c>
      <c r="M20" s="25">
        <f ca="1">OFFSET($B$2,COLUMN(M20)-3,ROW(M20)-2)</f>
        <v>174</v>
      </c>
      <c r="N20" s="24">
        <v>165</v>
      </c>
      <c r="O20" s="25">
        <f ca="1">OFFSET($B$2,COLUMN(O20)-3,ROW(O20)-2)</f>
        <v>206</v>
      </c>
      <c r="P20" s="24">
        <v>170</v>
      </c>
      <c r="Q20" s="25">
        <f ca="1">OFFSET($B$2,COLUMN(Q20)-3,ROW(Q20)-2)</f>
        <v>172</v>
      </c>
      <c r="R20" s="23">
        <v>194</v>
      </c>
      <c r="S20" s="22">
        <f ca="1">OFFSET($B$2,COLUMN(S20)-3,ROW(S20)-2)</f>
        <v>183</v>
      </c>
      <c r="T20" s="6"/>
      <c r="U20" s="7"/>
      <c r="V20" s="24">
        <v>170</v>
      </c>
      <c r="W20" s="25">
        <f ca="1">OFFSET($B$2,COLUMN(W20)-3,ROW(W20)-2)</f>
        <v>168</v>
      </c>
      <c r="X20" s="23">
        <v>182</v>
      </c>
      <c r="Y20" s="22">
        <f ca="1">OFFSET($B$2,COLUMN(Y20)-3,ROW(Y20)-2)</f>
        <v>218</v>
      </c>
      <c r="Z20" s="12">
        <f ca="1">SUM(B20,D20,F20,H20,J20,L20,P20,R20,T20,N20,V20,X20)+SUM(C21,E21,G21,I21,K21,M21,Q21,S21,U21,O21,W21,Y21)+0.00001</f>
        <v>2093.0000100000002</v>
      </c>
      <c r="AA20" s="13">
        <f t="shared" ref="AA20" si="122">SUM(B20,D20,F20,H20,J20,L20,P20,R20,T20,N20,V20,X20)/COUNT(B20,D20,F20,H20,J20,L20,P20,R20,T20,N20,V20,X20)</f>
        <v>176.63636363636363</v>
      </c>
      <c r="AB20" s="1">
        <f ca="1">RANK(Z20,Z$2:Z$25)</f>
        <v>8</v>
      </c>
    </row>
    <row r="21" spans="1:28" ht="15" customHeight="1" thickBot="1" x14ac:dyDescent="0.25">
      <c r="A21" s="14" t="str">
        <f t="shared" ref="A21:A23" si="123">A20&amp;"_"</f>
        <v>Добромир Пенчев - 5_</v>
      </c>
      <c r="B21" s="17"/>
      <c r="C21" s="18">
        <f t="shared" ref="C21" ca="1" si="124">IF(B20&gt;C20,20,IF(B20&lt;C20,0,IF(B20=0,0,10)))+IF(B20&gt;=190,5,0)+IF(B20&gt;=230,5,0)</f>
        <v>0</v>
      </c>
      <c r="D21" s="17"/>
      <c r="E21" s="18">
        <f t="shared" ref="E21" ca="1" si="125">IF(D20&gt;E20,20,IF(D20&lt;E20,0,IF(D20=0,0,10)))+IF(D20&gt;=190,5,0)+IF(D20&gt;=230,5,0)</f>
        <v>20</v>
      </c>
      <c r="F21" s="17"/>
      <c r="G21" s="18">
        <f t="shared" ref="G21" ca="1" si="126">IF(F20&gt;G20,20,IF(F20&lt;G20,0,IF(F20=0,0,10)))+IF(F20&gt;=190,5,0)+IF(F20&gt;=230,5,0)</f>
        <v>20</v>
      </c>
      <c r="H21" s="17"/>
      <c r="I21" s="18">
        <f t="shared" ref="I21" ca="1" si="127">IF(H20&gt;I20,20,IF(H20&lt;I20,0,IF(H20=0,0,10)))+IF(H20&gt;=190,5,0)+IF(H20&gt;=230,5,0)</f>
        <v>20</v>
      </c>
      <c r="J21" s="17"/>
      <c r="K21" s="18">
        <f t="shared" ref="K21" ca="1" si="128">IF(J20&gt;K20,20,IF(J20&lt;K20,0,IF(J20=0,0,10)))+IF(J20&gt;=190,5,0)+IF(J20&gt;=230,5,0)</f>
        <v>20</v>
      </c>
      <c r="L21" s="17"/>
      <c r="M21" s="18">
        <f t="shared" ref="M21" ca="1" si="129">IF(L20&gt;M20,20,IF(L20&lt;M20,0,IF(L20=0,0,10)))+IF(L20&gt;=190,5,0)+IF(L20&gt;=230,5,0)</f>
        <v>25</v>
      </c>
      <c r="N21" s="17"/>
      <c r="O21" s="18">
        <f t="shared" ref="O21" ca="1" si="130">IF(N20&gt;O20,20,IF(N20&lt;O20,0,IF(N20=0,0,10)))+IF(N20&gt;=190,5,0)+IF(N20&gt;=230,5,0)</f>
        <v>0</v>
      </c>
      <c r="P21" s="17"/>
      <c r="Q21" s="18">
        <f t="shared" ref="Q21" ca="1" si="131">IF(P20&gt;Q20,20,IF(P20&lt;Q20,0,IF(P20=0,0,10)))+IF(P20&gt;=190,5,0)+IF(P20&gt;=230,5,0)</f>
        <v>0</v>
      </c>
      <c r="R21" s="17"/>
      <c r="S21" s="18">
        <f t="shared" ref="S21" ca="1" si="132">IF(R20&gt;S20,20,IF(R20&lt;S20,0,IF(R20=0,0,10)))+IF(R20&gt;=190,5,0)+IF(R20&gt;=230,5,0)</f>
        <v>25</v>
      </c>
      <c r="T21" s="15"/>
      <c r="U21" s="16"/>
      <c r="V21" s="17"/>
      <c r="W21" s="18">
        <f t="shared" ref="W21" ca="1" si="133">IF(V20&gt;W20,20,IF(V20&lt;W20,0,IF(V20=0,0,10)))+IF(V20&gt;=190,5,0)+IF(V20&gt;=230,5,0)</f>
        <v>20</v>
      </c>
      <c r="X21" s="17"/>
      <c r="Y21" s="18">
        <f t="shared" ref="Y21" ca="1" si="134">IF(X20&gt;Y20,20,IF(X20&lt;Y20,0,IF(X20=0,0,10)))+IF(X20&gt;=190,5,0)+IF(X20&gt;=230,5,0)</f>
        <v>0</v>
      </c>
      <c r="Z21" s="19">
        <f t="shared" ref="Z21" ca="1" si="135">SUM(B21:U21)</f>
        <v>130</v>
      </c>
      <c r="AA21" s="20"/>
    </row>
    <row r="22" spans="1:28" ht="15" customHeight="1" x14ac:dyDescent="0.2">
      <c r="A22" s="5" t="str">
        <f>LOOKUP(11,[1]List!A$2:A$17,[1]List!B$2:B$17)</f>
        <v>Пламен Траянов - 7</v>
      </c>
      <c r="B22" s="26">
        <v>164</v>
      </c>
      <c r="C22" s="25">
        <f ca="1">OFFSET($B$2,COLUMN(C22)-3,ROW(C22)-2)</f>
        <v>142</v>
      </c>
      <c r="D22" s="24">
        <v>207</v>
      </c>
      <c r="E22" s="25">
        <f ca="1">OFFSET($B$2,COLUMN(E22)-3,ROW(E22)-2)</f>
        <v>170</v>
      </c>
      <c r="F22" s="24">
        <v>155</v>
      </c>
      <c r="G22" s="25">
        <f ca="1">OFFSET($B$2,COLUMN(G22)-3,ROW(G22)-2)</f>
        <v>154</v>
      </c>
      <c r="H22" s="24">
        <v>179</v>
      </c>
      <c r="I22" s="25">
        <f ca="1">OFFSET($B$2,COLUMN(I22)-3,ROW(I22)-2)</f>
        <v>142</v>
      </c>
      <c r="J22" s="24">
        <v>172</v>
      </c>
      <c r="K22" s="25">
        <f ca="1">OFFSET($B$2,COLUMN(K22)-3,ROW(K22)-2)</f>
        <v>181</v>
      </c>
      <c r="L22" s="24">
        <v>209</v>
      </c>
      <c r="M22" s="25">
        <f ca="1">OFFSET($B$2,COLUMN(M22)-3,ROW(M22)-2)</f>
        <v>172</v>
      </c>
      <c r="N22" s="24">
        <v>201</v>
      </c>
      <c r="O22" s="25">
        <f ca="1">OFFSET($B$2,COLUMN(O22)-3,ROW(O22)-2)</f>
        <v>170</v>
      </c>
      <c r="P22" s="24">
        <v>218</v>
      </c>
      <c r="Q22" s="25">
        <f ca="1">OFFSET($B$2,COLUMN(Q22)-3,ROW(Q22)-2)</f>
        <v>141</v>
      </c>
      <c r="R22" s="23">
        <v>244</v>
      </c>
      <c r="S22" s="22">
        <f ca="1">OFFSET($B$2,COLUMN(S22)-3,ROW(S22)-2)</f>
        <v>218</v>
      </c>
      <c r="T22" s="23">
        <v>168</v>
      </c>
      <c r="U22" s="22">
        <f ca="1">OFFSET($B$2,COLUMN(U22)-3,ROW(U22)-2)</f>
        <v>170</v>
      </c>
      <c r="V22" s="6"/>
      <c r="W22" s="7"/>
      <c r="X22" s="23">
        <v>173</v>
      </c>
      <c r="Y22" s="22">
        <f ca="1">OFFSET($B$2,COLUMN(Y22)-3,ROW(Y22)-2)</f>
        <v>272</v>
      </c>
      <c r="Z22" s="12">
        <f ca="1">SUM(B22,D22,F22,H22,J22,L22,P22,R22,T22,N22,V22,X22)+SUM(C23,E23,G23,I23,K23,M23,Q23,S23,U23,O23,W23,Y23)+0.000011</f>
        <v>2280.0000110000001</v>
      </c>
      <c r="AA22" s="13">
        <f t="shared" ref="AA22" si="136">SUM(B22,D22,F22,H22,J22,L22,P22,R22,T22,N22,V22,X22)/COUNT(B22,D22,F22,H22,J22,L22,P22,R22,T22,N22,V22,X22)</f>
        <v>190</v>
      </c>
      <c r="AB22" s="1">
        <f ca="1">RANK(Z22,Z$2:Z$25)</f>
        <v>3</v>
      </c>
    </row>
    <row r="23" spans="1:28" ht="15" customHeight="1" thickBot="1" x14ac:dyDescent="0.25">
      <c r="A23" s="14" t="str">
        <f t="shared" si="123"/>
        <v>Пламен Траянов - 7_</v>
      </c>
      <c r="B23" s="17"/>
      <c r="C23" s="18">
        <f t="shared" ref="C23" ca="1" si="137">IF(B22&gt;C22,20,IF(B22&lt;C22,0,IF(B22=0,0,10)))+IF(B22&gt;=190,5,0)+IF(B22&gt;=230,5,0)</f>
        <v>20</v>
      </c>
      <c r="D23" s="17"/>
      <c r="E23" s="18">
        <f t="shared" ref="E23" ca="1" si="138">IF(D22&gt;E22,20,IF(D22&lt;E22,0,IF(D22=0,0,10)))+IF(D22&gt;=190,5,0)+IF(D22&gt;=230,5,0)</f>
        <v>25</v>
      </c>
      <c r="F23" s="17"/>
      <c r="G23" s="18">
        <f t="shared" ref="G23" ca="1" si="139">IF(F22&gt;G22,20,IF(F22&lt;G22,0,IF(F22=0,0,10)))+IF(F22&gt;=190,5,0)+IF(F22&gt;=230,5,0)</f>
        <v>20</v>
      </c>
      <c r="H23" s="17"/>
      <c r="I23" s="18">
        <f t="shared" ref="I23" ca="1" si="140">IF(H22&gt;I22,20,IF(H22&lt;I22,0,IF(H22=0,0,10)))+IF(H22&gt;=190,5,0)+IF(H22&gt;=230,5,0)</f>
        <v>20</v>
      </c>
      <c r="J23" s="17"/>
      <c r="K23" s="18">
        <f t="shared" ref="K23" ca="1" si="141">IF(J22&gt;K22,20,IF(J22&lt;K22,0,IF(J22=0,0,10)))+IF(J22&gt;=190,5,0)+IF(J22&gt;=230,5,0)</f>
        <v>0</v>
      </c>
      <c r="L23" s="17"/>
      <c r="M23" s="18">
        <f t="shared" ref="M23" ca="1" si="142">IF(L22&gt;M22,20,IF(L22&lt;M22,0,IF(L22=0,0,10)))+IF(L22&gt;=190,5,0)+IF(L22&gt;=230,5,0)</f>
        <v>25</v>
      </c>
      <c r="N23" s="17"/>
      <c r="O23" s="18">
        <f t="shared" ref="O23" ca="1" si="143">IF(N22&gt;O22,20,IF(N22&lt;O22,0,IF(N22=0,0,10)))+IF(N22&gt;=190,5,0)+IF(N22&gt;=230,5,0)</f>
        <v>25</v>
      </c>
      <c r="P23" s="17"/>
      <c r="Q23" s="18">
        <f t="shared" ref="Q23" ca="1" si="144">IF(P22&gt;Q22,20,IF(P22&lt;Q22,0,IF(P22=0,0,10)))+IF(P22&gt;=190,5,0)+IF(P22&gt;=230,5,0)</f>
        <v>25</v>
      </c>
      <c r="R23" s="17"/>
      <c r="S23" s="18">
        <f t="shared" ref="S23" ca="1" si="145">IF(R22&gt;S22,20,IF(R22&lt;S22,0,IF(R22=0,0,10)))+IF(R22&gt;=190,5,0)+IF(R22&gt;=230,5,0)</f>
        <v>30</v>
      </c>
      <c r="T23" s="17"/>
      <c r="U23" s="18">
        <f t="shared" ref="U23" ca="1" si="146">IF(T22&gt;U22,20,IF(T22&lt;U22,0,IF(T22=0,0,10)))+IF(T22&gt;=190,5,0)+IF(T22&gt;=230,5,0)</f>
        <v>0</v>
      </c>
      <c r="V23" s="15"/>
      <c r="W23" s="16"/>
      <c r="X23" s="17"/>
      <c r="Y23" s="18">
        <f t="shared" ref="Y23" ca="1" si="147">IF(X22&gt;Y22,20,IF(X22&lt;Y22,0,IF(X22=0,0,10)))+IF(X22&gt;=190,5,0)+IF(X22&gt;=230,5,0)</f>
        <v>0</v>
      </c>
      <c r="Z23" s="19">
        <f t="shared" ref="Z23" ca="1" si="148">SUM(B23:U23)</f>
        <v>190</v>
      </c>
      <c r="AA23" s="20"/>
    </row>
    <row r="24" spans="1:28" ht="15" customHeight="1" x14ac:dyDescent="0.2">
      <c r="A24" s="5" t="str">
        <f>LOOKUP(12,[1]List!A$2:A$17,[1]List!B$2:B$17)</f>
        <v>Бранислав Сергиевски - 15</v>
      </c>
      <c r="B24" s="26">
        <v>208</v>
      </c>
      <c r="C24" s="25">
        <f ca="1">OFFSET($B$2,COLUMN(C24)-3,ROW(C24)-2)</f>
        <v>177</v>
      </c>
      <c r="D24" s="24">
        <v>146</v>
      </c>
      <c r="E24" s="25">
        <f ca="1">OFFSET($B$2,COLUMN(E24)-3,ROW(E24)-2)</f>
        <v>162</v>
      </c>
      <c r="F24" s="24">
        <v>211</v>
      </c>
      <c r="G24" s="25">
        <f ca="1">OFFSET($B$2,COLUMN(G24)-3,ROW(G24)-2)</f>
        <v>215</v>
      </c>
      <c r="H24" s="24">
        <v>184</v>
      </c>
      <c r="I24" s="25">
        <f ca="1">OFFSET($B$2,COLUMN(I24)-3,ROW(I24)-2)</f>
        <v>164</v>
      </c>
      <c r="J24" s="24">
        <v>185</v>
      </c>
      <c r="K24" s="25">
        <f ca="1">OFFSET($B$2,COLUMN(K24)-3,ROW(K24)-2)</f>
        <v>169</v>
      </c>
      <c r="L24" s="24">
        <v>197</v>
      </c>
      <c r="M24" s="25">
        <f ca="1">OFFSET($B$2,COLUMN(M24)-3,ROW(M24)-2)</f>
        <v>177</v>
      </c>
      <c r="N24" s="24">
        <v>240</v>
      </c>
      <c r="O24" s="25">
        <f ca="1">OFFSET($B$2,COLUMN(O24)-3,ROW(O24)-2)</f>
        <v>212</v>
      </c>
      <c r="P24" s="24">
        <v>191</v>
      </c>
      <c r="Q24" s="22">
        <f ca="1">OFFSET($B$2,COLUMN(Q24)-3,ROW(Q24)-2)</f>
        <v>185</v>
      </c>
      <c r="R24" s="23">
        <v>203</v>
      </c>
      <c r="S24" s="22">
        <f ca="1">OFFSET($B$2,COLUMN(S24)-3,ROW(S24)-2)</f>
        <v>194</v>
      </c>
      <c r="T24" s="24">
        <v>218</v>
      </c>
      <c r="U24" s="25">
        <f ca="1">OFFSET($B$2,COLUMN(U24)-3,ROW(U24)-2)</f>
        <v>182</v>
      </c>
      <c r="V24" s="24">
        <v>272</v>
      </c>
      <c r="W24" s="25">
        <f ca="1">OFFSET($B$2,COLUMN(W24)-3,ROW(W24)-2)</f>
        <v>173</v>
      </c>
      <c r="X24" s="6"/>
      <c r="Y24" s="7"/>
      <c r="Z24" s="12">
        <f ca="1">SUM(B24,D24,F24,H24,J24,L24,P24,R24,T24,N24,V24,X24)+SUM(C25,E25,G25,I25,K25,M25,Q25,S25,U25,O25,W25,Y25)+0.000012</f>
        <v>2485.000012</v>
      </c>
      <c r="AA24" s="13">
        <f t="shared" ref="AA24" si="149">SUM(B24,D24,F24,H24,J24,L24,P24,R24,T24,N24,V24,X24)/COUNT(B24,D24,F24,H24,J24,L24,P24,R24,T24,N24,V24,X24)</f>
        <v>205</v>
      </c>
      <c r="AB24" s="1">
        <f ca="1">RANK(Z24,Z$2:Z$25)</f>
        <v>2</v>
      </c>
    </row>
    <row r="25" spans="1:28" ht="15" customHeight="1" x14ac:dyDescent="0.2">
      <c r="A25" s="14" t="str">
        <f t="shared" ref="A25" si="150">A24&amp;"_"</f>
        <v>Бранислав Сергиевски - 15_</v>
      </c>
      <c r="B25" s="17"/>
      <c r="C25" s="18">
        <f t="shared" ref="C25" ca="1" si="151">IF(B24&gt;C24,20,IF(B24&lt;C24,0,IF(B24=0,0,10)))+IF(B24&gt;=190,5,0)+IF(B24&gt;=230,5,0)</f>
        <v>25</v>
      </c>
      <c r="D25" s="17"/>
      <c r="E25" s="18">
        <f t="shared" ref="E25" ca="1" si="152">IF(D24&gt;E24,20,IF(D24&lt;E24,0,IF(D24=0,0,10)))+IF(D24&gt;=190,5,0)+IF(D24&gt;=230,5,0)</f>
        <v>0</v>
      </c>
      <c r="F25" s="17"/>
      <c r="G25" s="18">
        <f t="shared" ref="G25" ca="1" si="153">IF(F24&gt;G24,20,IF(F24&lt;G24,0,IF(F24=0,0,10)))+IF(F24&gt;=190,5,0)+IF(F24&gt;=230,5,0)</f>
        <v>5</v>
      </c>
      <c r="H25" s="17"/>
      <c r="I25" s="18">
        <f t="shared" ref="I25" ca="1" si="154">IF(H24&gt;I24,20,IF(H24&lt;I24,0,IF(H24=0,0,10)))+IF(H24&gt;=190,5,0)+IF(H24&gt;=230,5,0)</f>
        <v>20</v>
      </c>
      <c r="J25" s="17"/>
      <c r="K25" s="18">
        <f t="shared" ref="K25" ca="1" si="155">IF(J24&gt;K24,20,IF(J24&lt;K24,0,IF(J24=0,0,10)))+IF(J24&gt;=190,5,0)+IF(J24&gt;=230,5,0)</f>
        <v>20</v>
      </c>
      <c r="L25" s="17"/>
      <c r="M25" s="18">
        <f t="shared" ref="M25" ca="1" si="156">IF(L24&gt;M24,20,IF(L24&lt;M24,0,IF(L24=0,0,10)))+IF(L24&gt;=190,5,0)+IF(L24&gt;=230,5,0)</f>
        <v>25</v>
      </c>
      <c r="N25" s="17"/>
      <c r="O25" s="18">
        <f t="shared" ref="O25" ca="1" si="157">IF(N24&gt;O24,20,IF(N24&lt;O24,0,IF(N24=0,0,10)))+IF(N24&gt;=190,5,0)+IF(N24&gt;=230,5,0)</f>
        <v>30</v>
      </c>
      <c r="P25" s="17"/>
      <c r="Q25" s="18">
        <f t="shared" ref="Q25" ca="1" si="158">IF(P24&gt;Q24,20,IF(P24&lt;Q24,0,IF(P24=0,0,10)))+IF(P24&gt;=190,5,0)+IF(P24&gt;=230,5,0)</f>
        <v>25</v>
      </c>
      <c r="R25" s="17"/>
      <c r="S25" s="18">
        <f t="shared" ref="S25" ca="1" si="159">IF(R24&gt;S24,20,IF(R24&lt;S24,0,IF(R24=0,0,10)))+IF(R24&gt;=190,5,0)+IF(R24&gt;=230,5,0)</f>
        <v>25</v>
      </c>
      <c r="T25" s="17"/>
      <c r="U25" s="18">
        <f t="shared" ref="U25" ca="1" si="160">IF(T24&gt;U24,20,IF(T24&lt;U24,0,IF(T24=0,0,10)))+IF(T24&gt;=190,5,0)+IF(T24&gt;=230,5,0)</f>
        <v>25</v>
      </c>
      <c r="V25" s="17"/>
      <c r="W25" s="18">
        <f t="shared" ref="W25" ca="1" si="161">IF(V24&gt;W24,20,IF(V24&lt;W24,0,IF(V24=0,0,10)))+IF(V24&gt;=190,5,0)+IF(V24&gt;=230,5,0)</f>
        <v>30</v>
      </c>
      <c r="X25" s="15"/>
      <c r="Y25" s="16"/>
      <c r="Z25" s="19">
        <f t="shared" ref="Z25" ca="1" si="162">SUM(B25:U25)</f>
        <v>200</v>
      </c>
      <c r="AA25" s="20"/>
    </row>
  </sheetData>
  <mergeCells count="12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</mergeCells>
  <conditionalFormatting sqref="B2:B65527 D2:D65527 F2:F65527 J2:J65527 L2:L65527 N2:N65527 P2:P65527 R2:R65527 T2:T65527 V2:V65527 X2:X65527 H2:H65527">
    <cfRule type="cellIs" dxfId="3" priority="1" stopIfTrue="1" operator="greaterThanOrEqual">
      <formula>230</formula>
    </cfRule>
    <cfRule type="cellIs" dxfId="2" priority="2" stopIfTrue="1" operator="greaterThanOrEqual">
      <formula>190</formula>
    </cfRule>
  </conditionalFormatting>
  <conditionalFormatting sqref="AA2:AA25">
    <cfRule type="cellIs" dxfId="1" priority="3" stopIfTrue="1" operator="greaterThanOrEqual">
      <formula>190</formula>
    </cfRule>
    <cfRule type="cellIs" dxfId="0" priority="4" stopIfTrue="1" operator="greaterThanOrEqual">
      <formula>200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2018-04-01T15:50:33Z</dcterms:created>
  <dcterms:modified xsi:type="dcterms:W3CDTF">2018-04-01T15:51:12Z</dcterms:modified>
</cp:coreProperties>
</file>